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5440" windowHeight="15390"/>
  </bookViews>
  <sheets>
    <sheet name="Arkusz1" sheetId="1" r:id="rId1"/>
    <sheet name="Arkusz2" sheetId="2" r:id="rId2"/>
    <sheet name="Arkusz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9" i="1"/>
  <c r="F120"/>
  <c r="F121"/>
  <c r="F122"/>
  <c r="F123"/>
  <c r="F124"/>
  <c r="F118"/>
  <c r="F117"/>
  <c r="F127"/>
  <c r="F128" s="1"/>
  <c r="F88"/>
  <c r="F52"/>
  <c r="F46"/>
  <c r="F13"/>
  <c r="F14"/>
  <c r="F15"/>
  <c r="F16"/>
  <c r="F17"/>
  <c r="F18"/>
  <c r="F19"/>
  <c r="F20"/>
  <c r="F21"/>
  <c r="F22"/>
  <c r="F125" l="1"/>
  <c r="O161"/>
  <c r="O160"/>
  <c r="O156"/>
  <c r="O152"/>
  <c r="O151"/>
  <c r="O147"/>
  <c r="O146"/>
  <c r="O144"/>
  <c r="O142"/>
  <c r="O141"/>
  <c r="O140"/>
  <c r="O139"/>
  <c r="O138"/>
  <c r="F109" l="1"/>
  <c r="F110"/>
  <c r="F111"/>
  <c r="F112"/>
  <c r="F113"/>
  <c r="F114"/>
  <c r="F108"/>
  <c r="F105"/>
  <c r="F106" s="1"/>
  <c r="F102"/>
  <c r="F87"/>
  <c r="F89"/>
  <c r="F90"/>
  <c r="F91"/>
  <c r="F92"/>
  <c r="F93"/>
  <c r="F94"/>
  <c r="F95"/>
  <c r="F96"/>
  <c r="F86"/>
  <c r="F83"/>
  <c r="F82"/>
  <c r="F77"/>
  <c r="F78"/>
  <c r="F79"/>
  <c r="F76"/>
  <c r="F72"/>
  <c r="F71"/>
  <c r="F68"/>
  <c r="F67"/>
  <c r="F63"/>
  <c r="F64"/>
  <c r="F62"/>
  <c r="F57"/>
  <c r="F58"/>
  <c r="F59"/>
  <c r="F56"/>
  <c r="F50"/>
  <c r="F51"/>
  <c r="F53"/>
  <c r="F49"/>
  <c r="F41"/>
  <c r="F42"/>
  <c r="F43"/>
  <c r="F44"/>
  <c r="F45"/>
  <c r="F27"/>
  <c r="F28"/>
  <c r="F29"/>
  <c r="F30"/>
  <c r="F31"/>
  <c r="F32"/>
  <c r="F33"/>
  <c r="F36"/>
  <c r="F37"/>
  <c r="F26"/>
  <c r="F12"/>
  <c r="F23" s="1"/>
  <c r="F34" l="1"/>
  <c r="F38"/>
  <c r="F54"/>
  <c r="F65"/>
  <c r="F60"/>
  <c r="F69"/>
  <c r="F73"/>
  <c r="F80"/>
  <c r="F84"/>
  <c r="F97"/>
  <c r="F115"/>
  <c r="N6" i="2"/>
  <c r="M6"/>
  <c r="M3"/>
  <c r="M5"/>
  <c r="M4"/>
  <c r="H38"/>
  <c r="H39"/>
  <c r="H40"/>
  <c r="H37"/>
  <c r="G33"/>
  <c r="G34"/>
  <c r="G35"/>
  <c r="G36"/>
  <c r="G37"/>
  <c r="G38"/>
  <c r="G39"/>
  <c r="G40"/>
  <c r="G32"/>
  <c r="G31"/>
  <c r="G42" s="1"/>
  <c r="G47" s="1"/>
  <c r="G26"/>
  <c r="H21"/>
  <c r="H22"/>
  <c r="H23"/>
  <c r="H19"/>
  <c r="H20"/>
  <c r="G19"/>
  <c r="G20"/>
  <c r="G21"/>
  <c r="G22"/>
  <c r="G23"/>
  <c r="G18"/>
  <c r="G17"/>
  <c r="H12"/>
  <c r="G12"/>
  <c r="H5"/>
  <c r="H6"/>
  <c r="H7"/>
  <c r="H8"/>
  <c r="H9"/>
  <c r="H4"/>
  <c r="G5"/>
  <c r="G6"/>
  <c r="G7"/>
  <c r="G8"/>
  <c r="G9"/>
  <c r="G4"/>
  <c r="M7" l="1"/>
  <c r="H24"/>
  <c r="H28" s="1"/>
  <c r="F40" i="1"/>
  <c r="F47" s="1"/>
  <c r="H10" i="2"/>
  <c r="H14" s="1"/>
  <c r="F99" i="1"/>
  <c r="F100"/>
  <c r="F101"/>
  <c r="G10" i="2"/>
  <c r="G14" s="1"/>
  <c r="G24"/>
  <c r="G28" s="1"/>
  <c r="H42"/>
  <c r="F103" i="1" l="1"/>
  <c r="G51" i="2"/>
  <c r="H51"/>
  <c r="F129" i="1" l="1"/>
  <c r="F130" s="1"/>
  <c r="F131" s="1"/>
</calcChain>
</file>

<file path=xl/sharedStrings.xml><?xml version="1.0" encoding="utf-8"?>
<sst xmlns="http://schemas.openxmlformats.org/spreadsheetml/2006/main" count="240" uniqueCount="142">
  <si>
    <t>mb</t>
  </si>
  <si>
    <t>szt.</t>
  </si>
  <si>
    <t>Rozebranie istniejących słupków pod znaki wraz z fundamentami</t>
  </si>
  <si>
    <t>Fundamenty pod słupki</t>
  </si>
  <si>
    <t>Rozebranie istniejących znaków pionowych</t>
  </si>
  <si>
    <t xml:space="preserve">Słupki pod znaki </t>
  </si>
  <si>
    <t>Wykopy</t>
  </si>
  <si>
    <t>Ława pod krawężnik (bet. C-12/15) - 0,027m3/mb</t>
  </si>
  <si>
    <t>Rozebranie istn. krawężników</t>
  </si>
  <si>
    <t>Obrzeże betonowe wibroprasowane 8/30cm na ławie betonowej</t>
  </si>
  <si>
    <t>Ława pod obrzeże (bet. C-12/15) - 0,06m3/mb</t>
  </si>
  <si>
    <t>Rozebranie istn. obrzeży</t>
  </si>
  <si>
    <t>Plantowanie i obsiew trawa</t>
  </si>
  <si>
    <t>Nasyp</t>
  </si>
  <si>
    <t>Krawężnik betonowy wibroprasowany 12/25cm - obramowanie zjazdów publicznych</t>
  </si>
  <si>
    <t>Pasy medialne dla osóbe niewidomych o szer. 0,80m</t>
  </si>
  <si>
    <t>związanie międzywarstwowe emulsją kationową wg WT 2 cz.2 z 2016 r.</t>
  </si>
  <si>
    <t>w-wa ścieralna z AC 11 S wg WT 2 z 2014 r.  gr. 4cm</t>
  </si>
  <si>
    <t>Chodniki, zjazdy</t>
  </si>
  <si>
    <t xml:space="preserve">Znaki pionowe </t>
  </si>
  <si>
    <t xml:space="preserve">Malowanie poziome </t>
  </si>
  <si>
    <t>Krawężnik betonowy wibroprasowany 20/30cm</t>
  </si>
  <si>
    <t>Ława pod krawężnik (bet. C-12/15) - 0,15m3/mb</t>
  </si>
  <si>
    <t>Ława pod ściek (bet. C-12/15) - 0,08m3/mb</t>
  </si>
  <si>
    <t>w-wa ścieralna z drobnoziarnistego SMA 11 S PMB 45/80-65 wg WT 2 z 2014 r.  gr. 4cm</t>
  </si>
  <si>
    <t>w-wa wiążąca z AC 16 W PMB 25/55-60 wg WT 2 z 2014 r. gr. 8cm</t>
  </si>
  <si>
    <t>w-wa podbudowy zasadniczej z AC 22 P 35/50 wg WT 2 z 2014 r. gr. 12cm</t>
  </si>
  <si>
    <t>zjazd z asfaltu: w-wa ścieralna AC 11 S wg WT 2 z 2014 r. gr. 4cm</t>
  </si>
  <si>
    <t>Pylony U-5a</t>
  </si>
  <si>
    <t>Wygrodzenia U-12</t>
  </si>
  <si>
    <t>j</t>
  </si>
  <si>
    <t>w</t>
  </si>
  <si>
    <t>n</t>
  </si>
  <si>
    <t>w-wa podbudowy zasadniczej z mieszanki niezwiązanej z kruszywem C90/3 (0/63mm) wg WT 2 z 2014 r. gr 20cm</t>
  </si>
  <si>
    <t>w-wa podbudowy zasadniczej z mieszanki niezwiązanej z kruszywem C90/3 (0/63mm) wg WT 2 z 2014 r. GR. 20cm</t>
  </si>
  <si>
    <t>Krawężnik betonowy wibroprasowany 20/30cm leżący</t>
  </si>
  <si>
    <t>Ława pod krawężnik (bet. C-12/15) - 0,06m3/mb</t>
  </si>
  <si>
    <t>Ściek z dwóch rzędów kostki betonowej</t>
  </si>
  <si>
    <t>Barlustrady schody i pochylnie</t>
  </si>
  <si>
    <t>Rozbiórka budynków</t>
  </si>
  <si>
    <t>szt</t>
  </si>
  <si>
    <t>Jezdnie, wyspy kanalizujące</t>
  </si>
  <si>
    <t>podbudowa pomocnicza z mieszanki niezwiązanej o CBR≥60% gr. 17cm</t>
  </si>
  <si>
    <t xml:space="preserve"> kostka betonowa, wibroprasowana wg PN-EN 1338:2005 gr.8cm NA PODSYPCE CEM.-PIASKOWEJ 1:4 GR 3 CM</t>
  </si>
  <si>
    <t>wyrównanie istn. podbudowy zasadniczej z mieszanki niezwiązanej z kruszywem C90/3 0/31,5mm</t>
  </si>
  <si>
    <t>połączenie międzywarstwowe emulsją wg WT 2 z 2016 r część II</t>
  </si>
  <si>
    <t>w-wa podbudowy zasadniczej AC 22 P wg WT 2 z 2014 r. gr. 10cm</t>
  </si>
  <si>
    <t>w-wa wiążąca z AC 16 W wg WT 2 z 2014 r. gr. 6m</t>
  </si>
  <si>
    <t>w-wa wiążąca z AC 16 W wg WT 2 z 2014 r. gr. 8m</t>
  </si>
  <si>
    <t xml:space="preserve">kostka granitowa gr. 10cm PN-EN 1342:2013-5 klasa I NA PODSYPCE CEM.-PIASKOWEJ 1:4 GR 3 CM </t>
  </si>
  <si>
    <t>w-wa podbudowy zasadniczej mieszanka związana cementem klasy C8/10gr. 20cm</t>
  </si>
  <si>
    <t>kostka betonowa, wibroprasowana wg PN-EN 1338:2005 gr.8cm NA PODSYPCE CEM.-PIASKOWEJ 1:4 GR 3 CM</t>
  </si>
  <si>
    <t>w-wa podbudowy zasadniczej z mieszanki niezwiązanej z kruszywem C90/3 0/31.5 mm stabilizowanego mechanicznie  - 30cm</t>
  </si>
  <si>
    <t>zjazd z asfaltu: w-wa podbudowy zasadniczej z mieszanki niezwiązanej z kruszywem C90/3 0/31,5mm, E2&gt;=100MPa, E2/E1&lt;=2,2 gr 20cm</t>
  </si>
  <si>
    <t>podbudowa pomocnicza (warstwa mrozochronna) z mieszanki związanej spoiwem hydraulicznym gr 25cm</t>
  </si>
  <si>
    <t>w-wa ulepszonego podłoża z gruntu stabilizowanego spoiwem hydraulicznym gr. 30cm</t>
  </si>
  <si>
    <t>Kostka betonowa klasy 35MPa wibroprasowana 8cm na podsypce cem. - piask. Gr 3cm</t>
  </si>
  <si>
    <t>zjazd z kostki: kostka betonowa, wibroprasowana klasy 50 wg PN-EN 1338:2005 gr 8cm na podsypce cem. - piask. 3cm</t>
  </si>
  <si>
    <t>w-wa podbudowy zasadniczej z mieszanki niezwiązanej z kruszywem C90/3 0/31,5mm stabilizowanego mechanicznie wg PN-EN 13242 - 20cm</t>
  </si>
  <si>
    <t>Rozebranie istn. wypy kanalizującej DK (kostka- 8cm, podbudowa - śr 20cm)</t>
  </si>
  <si>
    <t>Rozebranie istn. konstrukcji jezdni drogi gminnej (w.asf - śr. 13cm, podbudowa - śr 37cm)</t>
  </si>
  <si>
    <t>Rozebranie istn. warstw asfaltowych drogi gminnej do remontu (w.asf. 12cm)</t>
  </si>
  <si>
    <t>Rozebranie nawierzchni chodników (płyty chodnikowe i kostka 8cm + podbudowa 20cm)</t>
  </si>
  <si>
    <t>Rozebranie nawierzchni z kruszywa (25cm)</t>
  </si>
  <si>
    <t>Rozebranie nawierzchni parkingu a asfaltu (w.asf - śr. 4cm, podbudowa - śr 15cm)</t>
  </si>
  <si>
    <t>Zebranie warstwy humusu gr. 20cm</t>
  </si>
  <si>
    <t>Wycinka drzew</t>
  </si>
  <si>
    <t>AB</t>
  </si>
  <si>
    <t>AC</t>
  </si>
  <si>
    <t>AE</t>
  </si>
  <si>
    <t>woda</t>
  </si>
  <si>
    <t>kt</t>
  </si>
  <si>
    <t>en</t>
  </si>
  <si>
    <t>kd</t>
  </si>
  <si>
    <t>jednostka miary</t>
  </si>
  <si>
    <t>ilość jednostek</t>
  </si>
  <si>
    <t>wartość</t>
  </si>
  <si>
    <t xml:space="preserve">cena jednostkowa </t>
  </si>
  <si>
    <t>Załącznik 2.1</t>
  </si>
  <si>
    <t xml:space="preserve">(nazwa wykonawcy)             </t>
  </si>
  <si>
    <t xml:space="preserve">Zadanie: ROZBUDOWA DROGI GMINNEJ NR 250732K NA ODCINKACH:
- AB - DROGA DO CENTRUM BEZPIECZEŃSTWA POWIATU BRZESKIEGO (od km 0+000 do km 0+133.90) - KLASA L
- AC - DROGA DO CENTRUM BEZPIECZEŃSTWA POWIATU BRZESKIEGO - BOCZNA (od km 0+000 do km 0+150.04) - KLASA L
- AD - DROGA DO CENTRUM BEZPIECZEŃSTWA POWIATU BRZESKIEGO (od km 0+000 do km 0+212.16) - KLASA L
- AE - DROGA DO SZPITALA (od km 0+000 do km 0+209.76) - KLASA D
WRAZ Z PRZEBUDOWĄ SKRZYŻOWANIA Z DR. KRAJOWĄ NR 94 KLASY GP (w km DK94 43+688) ORAZ BUDOWĄ I PRZEBUDOWĄ SIECI: ELEKTROENERGETYCZNYCH, OŚWIETLENIA ULICZNEGO, KANALIZACJI DESZCZOWEJ I PRZEBUDOWĄ SIECI: WODOCIĄGOWYCH I TELETECHNICZNYCH.
</t>
  </si>
  <si>
    <t xml:space="preserve">TABELA TYTUŁÓW I ELEMENTÓW ROZLICZENIOWYCH </t>
  </si>
  <si>
    <t>Formularz ofertowy</t>
  </si>
  <si>
    <t>I. Ławy, krawężniki, ścieki, obrzeża, pasy medialne</t>
  </si>
  <si>
    <t xml:space="preserve"> II. Jezdnie KR 5, DK 94</t>
  </si>
  <si>
    <t>III. WYSPY KANALIZUJĄCE , DK 94</t>
  </si>
  <si>
    <t>IV. Jezdnie KR4: DROGA GMINNA</t>
  </si>
  <si>
    <t>V. Jezdnie KR2: DROGA GMINNA DO SZPITALA PRZEBUDOWA</t>
  </si>
  <si>
    <t>VI. Jezdnie KR2: DROGA GMINNA DO SZPITALA REMONT</t>
  </si>
  <si>
    <t>VII. PRZEJEZDNA WYSPA RONDA</t>
  </si>
  <si>
    <t>VIII. WYSPY KANALIZUJĄCE</t>
  </si>
  <si>
    <t>IX. Wzmocnienie podłoża pod ww. konstrukcje III, IV, VI, VII</t>
  </si>
  <si>
    <t xml:space="preserve">X. Zjazdy </t>
  </si>
  <si>
    <t>XI. Chodniki</t>
  </si>
  <si>
    <t>XII. Roboty rozbiórkowe (wraz z wywozem i składowaniem)</t>
  </si>
  <si>
    <t>XIII. Roboty ziemne</t>
  </si>
  <si>
    <t>XIV. Inne</t>
  </si>
  <si>
    <t>XV. Organizacja ruchu</t>
  </si>
  <si>
    <t>XVI. Droga objazdowa</t>
  </si>
  <si>
    <t xml:space="preserve">XVII. Montaż sygnalizacji świetlnej na skrzyżowaniu z DK 94 wraz z uprzednim zaprojektowaniem </t>
  </si>
  <si>
    <t>Wartość robót [zł]</t>
  </si>
  <si>
    <t>Podatek VAT 23% [zł]</t>
  </si>
  <si>
    <t>Wartość robót z podatkiem VAT [zł]</t>
  </si>
  <si>
    <t>Razem - XV. Organizacja ruchu</t>
  </si>
  <si>
    <t xml:space="preserve">Razem - XVII. Montaż sygnalizacji świetlnej na skrzyżowaniu z DK 94 wraz z uprzednim zaprojektowaniem </t>
  </si>
  <si>
    <t>Razem - XVI. Droga objazdowa</t>
  </si>
  <si>
    <t>Razem - XIV. Inne</t>
  </si>
  <si>
    <t>Razem - XIII. Roboty ziemne</t>
  </si>
  <si>
    <t>Razem - XII. Roboty rozbiórkowe (wraz z wywozem i składowaniem)</t>
  </si>
  <si>
    <t>Razem - XI. Chodniki</t>
  </si>
  <si>
    <t xml:space="preserve">Razem - X. Zjazdy </t>
  </si>
  <si>
    <t>Razem - IX. Wzmocnienie podłoża pod ww. konstrukcje III, IV, VI, VII</t>
  </si>
  <si>
    <t>Razem - VIII. WYSPY KANALIZUJĄCE</t>
  </si>
  <si>
    <t>Razem - VII. PRZEJEZDNA WYSPA RONDA</t>
  </si>
  <si>
    <t>Razem - VI. Jezdnie KR2: DROGA GMINNA DO SZPITALA REMONT</t>
  </si>
  <si>
    <t>Razem - V. Jezdnie KR2: DROGA GMINNA DO SZPITALA PRZEBUDOWA</t>
  </si>
  <si>
    <t>Razem - IV. Jezdnie KR4: DROGA GMINNA</t>
  </si>
  <si>
    <t>Razem - III. WYSPY KANALIZUJĄCE , DK 94</t>
  </si>
  <si>
    <t>Razem -  II. Jezdnie KR 5, DK 94</t>
  </si>
  <si>
    <t>Razem - I. Ławy, krawężniki, ścieki, obrzeża, pasy medialne</t>
  </si>
  <si>
    <t xml:space="preserve">Część drogowa </t>
  </si>
  <si>
    <t>L.p.</t>
  </si>
  <si>
    <t>Opis robót</t>
  </si>
  <si>
    <t>Słownie:</t>
  </si>
  <si>
    <t>…..........................................................................</t>
  </si>
  <si>
    <t>….......................................</t>
  </si>
  <si>
    <t>(data)</t>
  </si>
  <si>
    <t>kpl</t>
  </si>
  <si>
    <t>Demontaż lamp oświetlenia ulicznego /w tym słupy z fundamentami/ - odwóz do 1 km</t>
  </si>
  <si>
    <t>Montaż rur osłonowych AROTA A-120 PS  /prąd, teletechnika/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</si>
  <si>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</si>
  <si>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3</t>
    </r>
  </si>
  <si>
    <t>Montaż sygnalizacji świetlnej na skrzyżowaniu z DK 94 wraz z uprzednim zaprojektowaniem</t>
  </si>
  <si>
    <r>
      <t xml:space="preserve">Rozbiórka istn. chodnika /nawierzchnia z płytek chodnikowych 50x50x6cm, obrzeża, krawężniki/   - odwóz gruzu
</t>
    </r>
    <r>
      <rPr>
        <i/>
        <sz val="11"/>
        <color theme="1"/>
        <rFont val="Calibri"/>
        <family val="2"/>
        <charset val="238"/>
        <scheme val="minor"/>
      </rPr>
      <t>80,0 x 4,0 = 320 m2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</si>
  <si>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Wykopy wykonywane koparką w gruncie III – IV kat. z transportem na odl. 0,5 km na odkład /koryto pod warstwy konstrukcyjne/
</t>
    </r>
    <r>
      <rPr>
        <i/>
        <sz val="11"/>
        <color theme="1"/>
        <rFont val="Calibri"/>
        <family val="2"/>
        <charset val="238"/>
        <scheme val="minor"/>
      </rPr>
      <t>80,0m x 6,0m x 0,3m + 80,0 x 1,5m x 0,2m  = 168 m3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</si>
  <si>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Wyk. dolnej w-wy podbudowy z kruszywa łamanego fr. 0/63 mm gr.50cm   
</t>
    </r>
    <r>
      <rPr>
        <i/>
        <sz val="11"/>
        <color theme="1"/>
        <rFont val="Calibri"/>
        <family val="2"/>
        <charset val="238"/>
        <scheme val="minor"/>
      </rPr>
      <t xml:space="preserve">80,0m x 6,0m = 480 m2  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</si>
  <si>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Mech. wyk.  warstwy wiążącej z bet. asfaltowego AC16W   /KR 3/  grub. 5 cm
</t>
    </r>
    <r>
      <rPr>
        <i/>
        <sz val="11"/>
        <color theme="1"/>
        <rFont val="Calibri"/>
        <family val="2"/>
        <charset val="238"/>
        <scheme val="minor"/>
      </rPr>
      <t>80,0m x 5,8m = 464 m2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</si>
  <si>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Mech. wyk.  warstwy ścieralnej z bet. asfaltowego AC 11 S  /KR 3/  – grub. 5 cm </t>
    </r>
    <r>
      <rPr>
        <i/>
        <sz val="11"/>
        <color theme="1"/>
        <rFont val="Calibri"/>
        <family val="2"/>
        <charset val="238"/>
        <scheme val="minor"/>
      </rPr>
      <t>80,0m x 5,6m = 448 m2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</si>
  <si>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Wykonanie chodnika z betonowych płytek /z odzysku/ na podsypce piaskowej grub.10cm    </t>
    </r>
    <r>
      <rPr>
        <i/>
        <sz val="11"/>
        <color theme="1"/>
        <rFont val="Calibri"/>
        <family val="2"/>
        <charset val="238"/>
        <scheme val="minor"/>
      </rPr>
      <t xml:space="preserve">80,0 x 1,5m = 120 m2 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</si>
  <si>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</si>
  <si>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</si>
  <si>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elektroniczny podpis  przedstawiciela Wykonawcy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</si>
</sst>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\ &quot;zł&quot;"/>
  </numFmts>
  <fonts count="23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sz val="9"/>
      <color theme="1"/>
      <name val="Arial"/>
      <family val="2"/>
      <charset val="238"/>
    </font>
    <font>
      <strike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8" fillId="0" borderId="0" xfId="0" applyFont="1"/>
    <xf numFmtId="0" fontId="6" fillId="4" borderId="15" xfId="0" applyFont="1" applyFill="1" applyBorder="1" applyAlignment="1">
      <alignment horizontal="center" vertical="center"/>
    </xf>
    <xf numFmtId="165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4" fillId="5" borderId="15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5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/>
    <xf numFmtId="165" fontId="8" fillId="0" borderId="15" xfId="0" applyNumberFormat="1" applyFont="1" applyBorder="1"/>
    <xf numFmtId="0" fontId="8" fillId="0" borderId="19" xfId="0" applyFont="1" applyBorder="1"/>
    <xf numFmtId="0" fontId="0" fillId="0" borderId="20" xfId="0" applyBorder="1"/>
    <xf numFmtId="0" fontId="1" fillId="0" borderId="15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65" fontId="5" fillId="0" borderId="16" xfId="0" applyNumberFormat="1" applyFont="1" applyBorder="1" applyAlignment="1">
      <alignment horizontal="center" vertical="center"/>
    </xf>
    <xf numFmtId="165" fontId="0" fillId="0" borderId="16" xfId="0" applyNumberFormat="1" applyBorder="1" applyAlignment="1">
      <alignment horizontal="center"/>
    </xf>
    <xf numFmtId="1" fontId="7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5" fontId="0" fillId="0" borderId="17" xfId="0" applyNumberFormat="1" applyBorder="1" applyAlignment="1">
      <alignment horizontal="center" vertical="center"/>
    </xf>
    <xf numFmtId="0" fontId="1" fillId="0" borderId="15" xfId="0" applyFont="1" applyBorder="1" applyAlignment="1">
      <alignment horizontal="justify" vertical="center"/>
    </xf>
    <xf numFmtId="165" fontId="0" fillId="0" borderId="18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0" fontId="0" fillId="0" borderId="18" xfId="0" applyBorder="1" applyAlignment="1">
      <alignment horizontal="center"/>
    </xf>
    <xf numFmtId="165" fontId="8" fillId="0" borderId="18" xfId="0" applyNumberFormat="1" applyFont="1" applyBorder="1"/>
    <xf numFmtId="0" fontId="4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21" xfId="0" applyBorder="1"/>
    <xf numFmtId="0" fontId="0" fillId="0" borderId="18" xfId="0" applyBorder="1"/>
    <xf numFmtId="1" fontId="0" fillId="0" borderId="15" xfId="0" applyNumberFormat="1" applyBorder="1" applyAlignment="1">
      <alignment horizontal="center" vertical="center" wrapText="1"/>
    </xf>
    <xf numFmtId="1" fontId="0" fillId="0" borderId="15" xfId="0" applyNumberFormat="1" applyBorder="1"/>
    <xf numFmtId="0" fontId="1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165" fontId="8" fillId="0" borderId="0" xfId="0" applyNumberFormat="1" applyFont="1"/>
    <xf numFmtId="1" fontId="9" fillId="4" borderId="4" xfId="0" applyNumberFormat="1" applyFont="1" applyFill="1" applyBorder="1" applyAlignment="1">
      <alignment horizontal="center" vertical="center" wrapText="1"/>
    </xf>
    <xf numFmtId="0" fontId="9" fillId="4" borderId="4" xfId="0" applyFont="1" applyFill="1" applyBorder="1"/>
    <xf numFmtId="165" fontId="10" fillId="4" borderId="3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 indent="7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1" fontId="0" fillId="0" borderId="2" xfId="0" applyNumberFormat="1" applyBorder="1" applyAlignment="1">
      <alignment horizontal="center" vertical="center" wrapText="1"/>
    </xf>
    <xf numFmtId="0" fontId="9" fillId="4" borderId="8" xfId="0" applyFont="1" applyFill="1" applyBorder="1" applyAlignment="1">
      <alignment horizontal="left" vertical="center" wrapText="1"/>
    </xf>
    <xf numFmtId="0" fontId="9" fillId="4" borderId="8" xfId="0" applyFont="1" applyFill="1" applyBorder="1"/>
    <xf numFmtId="0" fontId="13" fillId="0" borderId="2" xfId="0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1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" fontId="0" fillId="4" borderId="4" xfId="0" applyNumberForma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16" fillId="5" borderId="4" xfId="0" applyFont="1" applyFill="1" applyBorder="1" applyAlignment="1">
      <alignment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4" borderId="5" xfId="0" applyFill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/>
    </xf>
    <xf numFmtId="165" fontId="0" fillId="6" borderId="1" xfId="0" applyNumberFormat="1" applyFill="1" applyBorder="1" applyAlignment="1">
      <alignment horizontal="center"/>
    </xf>
    <xf numFmtId="165" fontId="0" fillId="7" borderId="1" xfId="0" applyNumberFormat="1" applyFill="1" applyBorder="1" applyAlignment="1">
      <alignment horizontal="center"/>
    </xf>
    <xf numFmtId="165" fontId="0" fillId="8" borderId="1" xfId="0" applyNumberForma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right" vertical="center" wrapText="1"/>
    </xf>
    <xf numFmtId="0" fontId="21" fillId="7" borderId="2" xfId="0" applyFont="1" applyFill="1" applyBorder="1" applyAlignment="1">
      <alignment horizontal="right" wrapText="1"/>
    </xf>
    <xf numFmtId="0" fontId="21" fillId="7" borderId="4" xfId="0" applyFont="1" applyFill="1" applyBorder="1" applyAlignment="1">
      <alignment horizontal="right" wrapText="1"/>
    </xf>
    <xf numFmtId="0" fontId="21" fillId="7" borderId="3" xfId="0" applyFont="1" applyFill="1" applyBorder="1" applyAlignment="1">
      <alignment horizontal="right" wrapText="1"/>
    </xf>
    <xf numFmtId="0" fontId="21" fillId="8" borderId="2" xfId="0" applyFont="1" applyFill="1" applyBorder="1" applyAlignment="1">
      <alignment horizontal="right" wrapText="1"/>
    </xf>
    <xf numFmtId="0" fontId="21" fillId="8" borderId="4" xfId="0" applyFont="1" applyFill="1" applyBorder="1" applyAlignment="1">
      <alignment horizontal="right" wrapText="1"/>
    </xf>
    <xf numFmtId="0" fontId="21" fillId="8" borderId="3" xfId="0" applyFont="1" applyFill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2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18" fillId="5" borderId="2" xfId="0" applyFont="1" applyFill="1" applyBorder="1" applyAlignment="1">
      <alignment horizontal="left" vertical="center" wrapText="1"/>
    </xf>
    <xf numFmtId="0" fontId="18" fillId="5" borderId="4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1" fillId="6" borderId="2" xfId="0" applyFont="1" applyFill="1" applyBorder="1" applyAlignment="1">
      <alignment horizontal="right" wrapText="1"/>
    </xf>
    <xf numFmtId="0" fontId="21" fillId="6" borderId="4" xfId="0" applyFont="1" applyFill="1" applyBorder="1" applyAlignment="1">
      <alignment horizontal="right" wrapText="1"/>
    </xf>
    <xf numFmtId="0" fontId="21" fillId="6" borderId="3" xfId="0" applyFont="1" applyFill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17" fillId="2" borderId="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8" fillId="0" borderId="2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5" borderId="2" xfId="0" applyFont="1" applyFill="1" applyBorder="1" applyAlignment="1">
      <alignment horizontal="left" vertical="center"/>
    </xf>
    <xf numFmtId="0" fontId="18" fillId="5" borderId="4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19" fillId="2" borderId="10" xfId="0" applyFont="1" applyFill="1" applyBorder="1" applyAlignment="1">
      <alignment horizontal="left" vertical="top" wrapText="1"/>
    </xf>
    <xf numFmtId="0" fontId="19" fillId="2" borderId="0" xfId="0" applyFont="1" applyFill="1" applyAlignment="1">
      <alignment horizontal="left" vertical="top" wrapText="1"/>
    </xf>
    <xf numFmtId="0" fontId="0" fillId="0" borderId="0" xfId="0" applyAlignment="1">
      <alignment horizontal="left" wrapText="1" indent="1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6"/>
  <sheetViews>
    <sheetView tabSelected="1" topLeftCell="A85" zoomScaleNormal="100" workbookViewId="0">
      <selection activeCell="G92" sqref="G92"/>
    </sheetView>
  </sheetViews>
  <sheetFormatPr defaultRowHeight="15"/>
  <cols>
    <col min="1" max="1" width="6.5703125" customWidth="1"/>
    <col min="2" max="2" width="67.7109375" customWidth="1"/>
    <col min="3" max="3" width="15.42578125" bestFit="1" customWidth="1"/>
    <col min="4" max="4" width="13.5703125" bestFit="1" customWidth="1"/>
    <col min="5" max="5" width="16.28515625" customWidth="1"/>
    <col min="6" max="6" width="18" style="1" customWidth="1"/>
    <col min="7" max="7" width="13.7109375" bestFit="1" customWidth="1"/>
    <col min="8" max="8" width="19.140625" customWidth="1"/>
    <col min="10" max="10" width="13.7109375" bestFit="1" customWidth="1"/>
    <col min="11" max="11" width="20.7109375" customWidth="1"/>
    <col min="12" max="12" width="7" customWidth="1"/>
    <col min="13" max="14" width="19.5703125" customWidth="1"/>
    <col min="15" max="15" width="16.28515625" customWidth="1"/>
    <col min="16" max="16" width="19.5703125" customWidth="1"/>
  </cols>
  <sheetData>
    <row r="1" spans="1:17">
      <c r="A1" s="164" t="s">
        <v>79</v>
      </c>
      <c r="B1" s="164"/>
    </row>
    <row r="2" spans="1:17" ht="45.75" customHeight="1">
      <c r="A2" s="164"/>
      <c r="B2" s="164"/>
      <c r="D2" s="123" t="s">
        <v>78</v>
      </c>
      <c r="E2" s="123"/>
    </row>
    <row r="3" spans="1:17">
      <c r="A3" s="165" t="s">
        <v>81</v>
      </c>
      <c r="B3" s="165"/>
      <c r="C3" s="165"/>
      <c r="D3" s="165"/>
      <c r="E3" s="165"/>
      <c r="F3" s="165"/>
    </row>
    <row r="4" spans="1:17">
      <c r="A4" s="76"/>
      <c r="B4" s="76"/>
      <c r="C4" s="76"/>
      <c r="D4" s="76"/>
      <c r="E4" s="76"/>
      <c r="F4" s="76"/>
    </row>
    <row r="5" spans="1:17">
      <c r="A5" s="123" t="s">
        <v>82</v>
      </c>
      <c r="B5" s="123"/>
      <c r="C5" s="123"/>
      <c r="D5" s="123"/>
      <c r="E5" s="123"/>
      <c r="F5" s="123"/>
    </row>
    <row r="6" spans="1:17">
      <c r="A6" s="123"/>
      <c r="B6" s="123"/>
      <c r="C6" s="123"/>
      <c r="D6" s="123"/>
      <c r="E6" s="123"/>
      <c r="F6" s="123"/>
    </row>
    <row r="7" spans="1:17" ht="95.25" customHeight="1">
      <c r="A7" s="162" t="s">
        <v>80</v>
      </c>
      <c r="B7" s="163"/>
      <c r="C7" s="163"/>
      <c r="D7" s="163"/>
      <c r="E7" s="163"/>
      <c r="F7" s="163"/>
      <c r="G7" s="21"/>
      <c r="H7" s="21"/>
      <c r="O7" s="52"/>
    </row>
    <row r="8" spans="1:17">
      <c r="A8" s="1"/>
      <c r="G8" s="21"/>
      <c r="H8" s="21"/>
    </row>
    <row r="9" spans="1:17" ht="15.75">
      <c r="A9" s="157" t="s">
        <v>120</v>
      </c>
      <c r="B9" s="158"/>
      <c r="C9" s="158"/>
      <c r="D9" s="158"/>
      <c r="E9" s="158"/>
      <c r="F9" s="159"/>
      <c r="G9" s="21"/>
      <c r="H9" s="22"/>
      <c r="M9" s="21"/>
      <c r="N9" s="21"/>
      <c r="O9" s="53"/>
      <c r="P9" s="21"/>
      <c r="Q9" s="21"/>
    </row>
    <row r="10" spans="1:17" ht="26.25" customHeight="1">
      <c r="A10" s="98" t="s">
        <v>121</v>
      </c>
      <c r="B10" s="99" t="s">
        <v>122</v>
      </c>
      <c r="C10" s="100" t="s">
        <v>75</v>
      </c>
      <c r="D10" s="101" t="s">
        <v>74</v>
      </c>
      <c r="E10" s="102" t="s">
        <v>77</v>
      </c>
      <c r="F10" s="101" t="s">
        <v>76</v>
      </c>
      <c r="H10" s="23"/>
      <c r="I10" s="18"/>
      <c r="J10" s="24"/>
      <c r="K10" s="54"/>
      <c r="M10" s="55"/>
      <c r="N10" s="54"/>
      <c r="O10" s="55"/>
      <c r="P10" s="54"/>
      <c r="Q10" s="21"/>
    </row>
    <row r="11" spans="1:17" ht="23.25" customHeight="1">
      <c r="A11" s="160" t="s">
        <v>83</v>
      </c>
      <c r="B11" s="161"/>
      <c r="C11" s="100"/>
      <c r="D11" s="101"/>
      <c r="E11" s="102"/>
      <c r="F11" s="101"/>
      <c r="H11" s="23"/>
      <c r="I11" s="18"/>
      <c r="J11" s="24"/>
      <c r="K11" s="54"/>
      <c r="M11" s="55"/>
      <c r="N11" s="54"/>
      <c r="O11" s="55"/>
      <c r="P11" s="54"/>
      <c r="Q11" s="21"/>
    </row>
    <row r="12" spans="1:17">
      <c r="A12" s="12">
        <v>1</v>
      </c>
      <c r="B12" s="89" t="s">
        <v>21</v>
      </c>
      <c r="C12" s="88">
        <v>616</v>
      </c>
      <c r="D12" s="11" t="s">
        <v>0</v>
      </c>
      <c r="E12" s="90"/>
      <c r="F12" s="13">
        <f>C12*E12</f>
        <v>0</v>
      </c>
      <c r="H12" s="27"/>
      <c r="I12" s="25"/>
      <c r="J12" s="26"/>
      <c r="K12" s="19"/>
      <c r="M12" s="27"/>
      <c r="N12" s="25"/>
      <c r="O12" s="26"/>
      <c r="P12" s="19"/>
      <c r="Q12" s="21"/>
    </row>
    <row r="13" spans="1:17" ht="17.25">
      <c r="A13" s="91">
        <v>2</v>
      </c>
      <c r="B13" s="89" t="s">
        <v>22</v>
      </c>
      <c r="C13" s="92">
        <v>92.399999999999991</v>
      </c>
      <c r="D13" s="11" t="s">
        <v>139</v>
      </c>
      <c r="E13" s="90"/>
      <c r="F13" s="13">
        <f t="shared" ref="F13:F22" si="0">C13*E13</f>
        <v>0</v>
      </c>
      <c r="H13" s="28"/>
      <c r="I13" s="25"/>
      <c r="J13" s="26"/>
      <c r="K13" s="19"/>
      <c r="M13" s="27"/>
      <c r="N13" s="25"/>
      <c r="O13" s="26"/>
      <c r="P13" s="19"/>
      <c r="Q13" s="21"/>
    </row>
    <row r="14" spans="1:17">
      <c r="A14" s="12">
        <v>3</v>
      </c>
      <c r="B14" s="89" t="s">
        <v>35</v>
      </c>
      <c r="C14" s="88">
        <v>0</v>
      </c>
      <c r="D14" s="11" t="s">
        <v>0</v>
      </c>
      <c r="E14" s="90"/>
      <c r="F14" s="13">
        <f t="shared" si="0"/>
        <v>0</v>
      </c>
      <c r="H14" s="29"/>
      <c r="I14" s="25"/>
      <c r="J14" s="26"/>
      <c r="K14" s="19"/>
      <c r="M14" s="27"/>
      <c r="N14" s="25"/>
      <c r="O14" s="26"/>
      <c r="P14" s="19"/>
      <c r="Q14" s="21"/>
    </row>
    <row r="15" spans="1:17" ht="17.25">
      <c r="A15" s="12">
        <v>4</v>
      </c>
      <c r="B15" s="89" t="s">
        <v>36</v>
      </c>
      <c r="C15" s="92">
        <v>0</v>
      </c>
      <c r="D15" s="11" t="s">
        <v>139</v>
      </c>
      <c r="E15" s="90"/>
      <c r="F15" s="13">
        <f t="shared" si="0"/>
        <v>0</v>
      </c>
      <c r="H15" s="29"/>
      <c r="I15" s="25"/>
      <c r="J15" s="26"/>
      <c r="K15" s="19"/>
      <c r="M15" s="27"/>
      <c r="N15" s="25"/>
      <c r="O15" s="26"/>
      <c r="P15" s="19"/>
      <c r="Q15" s="21"/>
    </row>
    <row r="16" spans="1:17" ht="30">
      <c r="A16" s="93">
        <v>5</v>
      </c>
      <c r="B16" s="75" t="s">
        <v>14</v>
      </c>
      <c r="C16" s="88">
        <v>89</v>
      </c>
      <c r="D16" s="12" t="s">
        <v>0</v>
      </c>
      <c r="E16" s="90"/>
      <c r="F16" s="13">
        <f t="shared" si="0"/>
        <v>0</v>
      </c>
      <c r="H16" s="27"/>
      <c r="I16" s="27"/>
      <c r="J16" s="26"/>
      <c r="K16" s="19"/>
      <c r="M16" s="27"/>
      <c r="N16" s="27"/>
      <c r="O16" s="26"/>
      <c r="P16" s="19"/>
      <c r="Q16" s="21"/>
    </row>
    <row r="17" spans="1:17" ht="17.25">
      <c r="A17" s="12">
        <v>6</v>
      </c>
      <c r="B17" s="75" t="s">
        <v>7</v>
      </c>
      <c r="C17" s="92">
        <v>2.403</v>
      </c>
      <c r="D17" s="12" t="s">
        <v>139</v>
      </c>
      <c r="E17" s="90"/>
      <c r="F17" s="13">
        <f t="shared" si="0"/>
        <v>0</v>
      </c>
      <c r="H17" s="28"/>
      <c r="I17" s="27"/>
      <c r="J17" s="26"/>
      <c r="K17" s="19"/>
      <c r="M17" s="27"/>
      <c r="N17" s="27"/>
      <c r="O17" s="26"/>
      <c r="P17" s="19"/>
      <c r="Q17" s="21"/>
    </row>
    <row r="18" spans="1:17">
      <c r="A18" s="12">
        <v>7</v>
      </c>
      <c r="B18" s="75" t="s">
        <v>37</v>
      </c>
      <c r="C18" s="92">
        <v>0</v>
      </c>
      <c r="D18" s="11" t="s">
        <v>0</v>
      </c>
      <c r="E18" s="90"/>
      <c r="F18" s="13">
        <f t="shared" si="0"/>
        <v>0</v>
      </c>
      <c r="H18" s="30"/>
      <c r="I18" s="25"/>
      <c r="J18" s="26"/>
      <c r="K18" s="19"/>
      <c r="M18" s="27"/>
      <c r="N18" s="25"/>
      <c r="O18" s="26"/>
      <c r="P18" s="19"/>
      <c r="Q18" s="21"/>
    </row>
    <row r="19" spans="1:17" ht="17.25">
      <c r="A19" s="12">
        <v>8</v>
      </c>
      <c r="B19" s="75" t="s">
        <v>23</v>
      </c>
      <c r="C19" s="92">
        <v>0</v>
      </c>
      <c r="D19" s="11" t="s">
        <v>139</v>
      </c>
      <c r="E19" s="90"/>
      <c r="F19" s="13">
        <f t="shared" si="0"/>
        <v>0</v>
      </c>
      <c r="H19" s="39"/>
      <c r="I19" s="40"/>
      <c r="J19" s="41"/>
      <c r="K19" s="42"/>
      <c r="L19" s="56"/>
      <c r="M19" s="27"/>
      <c r="N19" s="25"/>
      <c r="O19" s="26"/>
      <c r="P19" s="19"/>
      <c r="Q19" s="21"/>
    </row>
    <row r="20" spans="1:17">
      <c r="A20" s="12">
        <v>9</v>
      </c>
      <c r="B20" s="75" t="s">
        <v>9</v>
      </c>
      <c r="C20" s="88">
        <v>348</v>
      </c>
      <c r="D20" s="12" t="s">
        <v>0</v>
      </c>
      <c r="E20" s="90"/>
      <c r="F20" s="13">
        <f t="shared" si="0"/>
        <v>0</v>
      </c>
      <c r="H20" s="27"/>
      <c r="I20" s="27"/>
      <c r="J20" s="26"/>
      <c r="K20" s="19"/>
      <c r="L20" s="57"/>
      <c r="M20" s="27"/>
      <c r="N20" s="27"/>
      <c r="O20" s="26"/>
      <c r="P20" s="19"/>
      <c r="Q20" s="21"/>
    </row>
    <row r="21" spans="1:17" ht="17.25">
      <c r="A21" s="12">
        <v>10</v>
      </c>
      <c r="B21" s="75" t="s">
        <v>10</v>
      </c>
      <c r="C21" s="92">
        <v>20.88</v>
      </c>
      <c r="D21" s="12" t="s">
        <v>139</v>
      </c>
      <c r="E21" s="90"/>
      <c r="F21" s="13">
        <f t="shared" si="0"/>
        <v>0</v>
      </c>
      <c r="H21" s="28"/>
      <c r="I21" s="27"/>
      <c r="J21" s="26"/>
      <c r="K21" s="19"/>
      <c r="L21" s="57"/>
      <c r="M21" s="27"/>
      <c r="N21" s="27"/>
      <c r="O21" s="26"/>
      <c r="P21" s="19"/>
      <c r="Q21" s="21"/>
    </row>
    <row r="22" spans="1:17" ht="17.25">
      <c r="A22" s="12">
        <v>11</v>
      </c>
      <c r="B22" s="75" t="s">
        <v>15</v>
      </c>
      <c r="C22" s="88">
        <v>15</v>
      </c>
      <c r="D22" s="12" t="s">
        <v>140</v>
      </c>
      <c r="E22" s="90"/>
      <c r="F22" s="13">
        <f t="shared" si="0"/>
        <v>0</v>
      </c>
      <c r="G22" s="15"/>
      <c r="H22" s="27"/>
      <c r="I22" s="27"/>
      <c r="J22" s="26"/>
      <c r="K22" s="19"/>
      <c r="L22" s="57"/>
      <c r="M22" s="27"/>
      <c r="N22" s="27"/>
      <c r="O22" s="26"/>
      <c r="P22" s="19"/>
      <c r="Q22" s="21"/>
    </row>
    <row r="23" spans="1:17" ht="15.75">
      <c r="A23" s="132" t="s">
        <v>119</v>
      </c>
      <c r="B23" s="132"/>
      <c r="C23" s="132"/>
      <c r="D23" s="132"/>
      <c r="E23" s="148"/>
      <c r="F23" s="72">
        <f>SUM(F12:F22)</f>
        <v>0</v>
      </c>
      <c r="H23" s="21"/>
      <c r="I23" s="21"/>
      <c r="J23" s="46"/>
      <c r="K23" s="20"/>
      <c r="L23" s="57"/>
      <c r="M23" s="27"/>
      <c r="N23" s="21"/>
      <c r="O23" s="46"/>
      <c r="P23" s="20"/>
      <c r="Q23" s="21"/>
    </row>
    <row r="24" spans="1:17" ht="15.75">
      <c r="A24" s="155" t="s">
        <v>41</v>
      </c>
      <c r="B24" s="156"/>
      <c r="C24" s="103"/>
      <c r="D24" s="103"/>
      <c r="E24" s="103"/>
      <c r="F24" s="104"/>
      <c r="H24" s="21"/>
      <c r="I24" s="37"/>
      <c r="J24" s="37"/>
      <c r="K24" s="37"/>
      <c r="L24" s="57"/>
      <c r="M24" s="27"/>
      <c r="N24" s="37"/>
      <c r="O24" s="37"/>
      <c r="P24" s="37"/>
      <c r="Q24" s="21"/>
    </row>
    <row r="25" spans="1:17" ht="15.75" customHeight="1">
      <c r="A25" s="151" t="s">
        <v>84</v>
      </c>
      <c r="B25" s="152"/>
      <c r="C25" s="96"/>
      <c r="D25" s="96"/>
      <c r="E25" s="96"/>
      <c r="F25" s="97"/>
      <c r="H25" s="21"/>
      <c r="I25" s="37"/>
      <c r="J25" s="37"/>
      <c r="K25" s="37"/>
      <c r="L25" s="57"/>
      <c r="M25" s="27"/>
      <c r="N25" s="37"/>
      <c r="O25" s="37"/>
      <c r="P25" s="37"/>
      <c r="Q25" s="21"/>
    </row>
    <row r="26" spans="1:17" ht="30">
      <c r="A26" s="12">
        <v>1</v>
      </c>
      <c r="B26" s="75" t="s">
        <v>24</v>
      </c>
      <c r="C26" s="87">
        <v>12</v>
      </c>
      <c r="D26" s="12" t="s">
        <v>140</v>
      </c>
      <c r="E26" s="13"/>
      <c r="F26" s="13">
        <f>C26*E26</f>
        <v>0</v>
      </c>
      <c r="H26" s="38"/>
      <c r="I26" s="27"/>
      <c r="J26" s="31"/>
      <c r="K26" s="19"/>
      <c r="L26" s="57"/>
      <c r="M26" s="27"/>
      <c r="N26" s="27"/>
      <c r="O26" s="31"/>
      <c r="P26" s="19"/>
      <c r="Q26" s="21"/>
    </row>
    <row r="27" spans="1:17" ht="17.25">
      <c r="A27" s="12">
        <v>2</v>
      </c>
      <c r="B27" s="75" t="s">
        <v>16</v>
      </c>
      <c r="C27" s="87">
        <v>12</v>
      </c>
      <c r="D27" s="12" t="s">
        <v>140</v>
      </c>
      <c r="E27" s="13"/>
      <c r="F27" s="13">
        <f t="shared" ref="F27:F37" si="1">C27*E27</f>
        <v>0</v>
      </c>
      <c r="H27" s="38"/>
      <c r="I27" s="27"/>
      <c r="J27" s="31"/>
      <c r="K27" s="31"/>
      <c r="L27" s="57"/>
      <c r="M27" s="27"/>
      <c r="N27" s="27"/>
      <c r="O27" s="31"/>
      <c r="P27" s="19"/>
      <c r="Q27" s="21"/>
    </row>
    <row r="28" spans="1:17" ht="17.25">
      <c r="A28" s="12">
        <v>3</v>
      </c>
      <c r="B28" s="75" t="s">
        <v>25</v>
      </c>
      <c r="C28" s="87">
        <v>12</v>
      </c>
      <c r="D28" s="12" t="s">
        <v>140</v>
      </c>
      <c r="E28" s="13"/>
      <c r="F28" s="13">
        <f t="shared" si="1"/>
        <v>0</v>
      </c>
      <c r="H28" s="38"/>
      <c r="I28" s="27"/>
      <c r="J28" s="31"/>
      <c r="K28" s="31"/>
      <c r="L28" s="57"/>
      <c r="M28" s="27"/>
      <c r="N28" s="27"/>
      <c r="O28" s="31"/>
      <c r="P28" s="19"/>
      <c r="Q28" s="21"/>
    </row>
    <row r="29" spans="1:17" ht="17.25">
      <c r="A29" s="12">
        <v>4</v>
      </c>
      <c r="B29" s="75" t="s">
        <v>16</v>
      </c>
      <c r="C29" s="87">
        <v>12</v>
      </c>
      <c r="D29" s="12" t="s">
        <v>140</v>
      </c>
      <c r="E29" s="13"/>
      <c r="F29" s="13">
        <f t="shared" si="1"/>
        <v>0</v>
      </c>
      <c r="H29" s="38"/>
      <c r="I29" s="27"/>
      <c r="J29" s="31"/>
      <c r="K29" s="31"/>
      <c r="L29" s="57"/>
      <c r="M29" s="27"/>
      <c r="N29" s="27"/>
      <c r="O29" s="31"/>
      <c r="P29" s="19"/>
      <c r="Q29" s="21"/>
    </row>
    <row r="30" spans="1:17" ht="17.25">
      <c r="A30" s="12">
        <v>5</v>
      </c>
      <c r="B30" s="78" t="s">
        <v>26</v>
      </c>
      <c r="C30" s="87">
        <v>12</v>
      </c>
      <c r="D30" s="12" t="s">
        <v>140</v>
      </c>
      <c r="E30" s="13"/>
      <c r="F30" s="13">
        <f t="shared" si="1"/>
        <v>0</v>
      </c>
      <c r="H30" s="38"/>
      <c r="I30" s="27"/>
      <c r="J30" s="31"/>
      <c r="K30" s="31"/>
      <c r="L30" s="57"/>
      <c r="M30" s="27"/>
      <c r="N30" s="27"/>
      <c r="O30" s="31"/>
      <c r="P30" s="19"/>
      <c r="Q30" s="36"/>
    </row>
    <row r="31" spans="1:17" ht="17.25">
      <c r="A31" s="94">
        <v>6</v>
      </c>
      <c r="B31" s="75" t="s">
        <v>16</v>
      </c>
      <c r="C31" s="87">
        <v>12</v>
      </c>
      <c r="D31" s="12" t="s">
        <v>140</v>
      </c>
      <c r="E31" s="13"/>
      <c r="F31" s="13">
        <f t="shared" si="1"/>
        <v>0</v>
      </c>
      <c r="H31" s="38"/>
      <c r="I31" s="27"/>
      <c r="J31" s="31"/>
      <c r="K31" s="31"/>
      <c r="L31" s="22"/>
      <c r="M31" s="27"/>
      <c r="N31" s="27"/>
      <c r="O31" s="31"/>
      <c r="P31" s="19"/>
    </row>
    <row r="32" spans="1:17" ht="30">
      <c r="A32" s="12">
        <v>7</v>
      </c>
      <c r="B32" s="89" t="s">
        <v>33</v>
      </c>
      <c r="C32" s="95">
        <v>12</v>
      </c>
      <c r="D32" s="12" t="s">
        <v>140</v>
      </c>
      <c r="E32" s="13"/>
      <c r="F32" s="13">
        <f t="shared" si="1"/>
        <v>0</v>
      </c>
      <c r="H32" s="38"/>
      <c r="I32" s="27"/>
      <c r="J32" s="31"/>
      <c r="K32" s="31"/>
      <c r="L32" s="21"/>
      <c r="M32" s="27"/>
      <c r="N32" s="27"/>
      <c r="O32" s="31"/>
      <c r="P32" s="19"/>
    </row>
    <row r="33" spans="1:16" ht="17.25">
      <c r="A33" s="94">
        <v>8</v>
      </c>
      <c r="B33" s="75" t="s">
        <v>42</v>
      </c>
      <c r="C33" s="87">
        <v>12</v>
      </c>
      <c r="D33" s="12" t="s">
        <v>140</v>
      </c>
      <c r="E33" s="13"/>
      <c r="F33" s="13">
        <f t="shared" si="1"/>
        <v>0</v>
      </c>
      <c r="G33" s="15"/>
      <c r="H33" s="43"/>
      <c r="I33" s="44"/>
      <c r="J33" s="45"/>
      <c r="K33" s="45"/>
      <c r="L33" s="21"/>
      <c r="M33" s="27"/>
      <c r="N33" s="27"/>
      <c r="O33" s="31"/>
      <c r="P33" s="19"/>
    </row>
    <row r="34" spans="1:16">
      <c r="A34" s="124" t="s">
        <v>118</v>
      </c>
      <c r="B34" s="124"/>
      <c r="C34" s="124"/>
      <c r="D34" s="124"/>
      <c r="E34" s="124"/>
      <c r="F34" s="73">
        <f>SUM(F26:F33)</f>
        <v>0</v>
      </c>
      <c r="G34" s="15"/>
      <c r="H34" s="43"/>
      <c r="I34" s="44"/>
      <c r="J34" s="45"/>
      <c r="K34" s="45"/>
      <c r="L34" s="21"/>
      <c r="M34" s="27"/>
      <c r="N34" s="27"/>
      <c r="O34" s="31"/>
      <c r="P34" s="19"/>
    </row>
    <row r="35" spans="1:16" ht="15.75" customHeight="1">
      <c r="A35" s="151" t="s">
        <v>85</v>
      </c>
      <c r="B35" s="152"/>
      <c r="C35" s="96"/>
      <c r="D35" s="96"/>
      <c r="E35" s="96"/>
      <c r="F35" s="97"/>
      <c r="H35" s="21"/>
      <c r="I35" s="37"/>
      <c r="J35" s="37"/>
      <c r="K35" s="37"/>
      <c r="L35" s="21"/>
      <c r="M35" s="27"/>
      <c r="N35" s="37"/>
      <c r="O35" s="37"/>
      <c r="P35" s="37"/>
    </row>
    <row r="36" spans="1:16" ht="30">
      <c r="A36" s="12">
        <v>1</v>
      </c>
      <c r="B36" s="75" t="s">
        <v>43</v>
      </c>
      <c r="C36" s="87">
        <v>50</v>
      </c>
      <c r="D36" s="12" t="s">
        <v>140</v>
      </c>
      <c r="E36" s="13"/>
      <c r="F36" s="13">
        <f t="shared" si="1"/>
        <v>0</v>
      </c>
      <c r="H36" s="38"/>
      <c r="I36" s="27"/>
      <c r="J36" s="31"/>
      <c r="K36" s="31"/>
      <c r="L36" s="21"/>
      <c r="M36" s="27"/>
      <c r="N36" s="27"/>
      <c r="O36" s="31"/>
      <c r="P36" s="19"/>
    </row>
    <row r="37" spans="1:16" ht="30">
      <c r="A37" s="12">
        <v>2</v>
      </c>
      <c r="B37" s="89" t="s">
        <v>44</v>
      </c>
      <c r="C37" s="87">
        <v>50</v>
      </c>
      <c r="D37" s="12" t="s">
        <v>140</v>
      </c>
      <c r="E37" s="13"/>
      <c r="F37" s="13">
        <f t="shared" si="1"/>
        <v>0</v>
      </c>
      <c r="G37" s="15"/>
      <c r="H37" s="38"/>
      <c r="I37" s="27"/>
      <c r="J37" s="31"/>
      <c r="K37" s="31"/>
      <c r="L37" s="21"/>
      <c r="M37" s="27"/>
      <c r="N37" s="27"/>
      <c r="O37" s="31"/>
      <c r="P37" s="19"/>
    </row>
    <row r="38" spans="1:16">
      <c r="A38" s="124" t="s">
        <v>117</v>
      </c>
      <c r="B38" s="124"/>
      <c r="C38" s="124"/>
      <c r="D38" s="124"/>
      <c r="E38" s="124"/>
      <c r="F38" s="73">
        <f>SUM(F36:F37)</f>
        <v>0</v>
      </c>
      <c r="G38" s="15"/>
      <c r="H38" s="38"/>
      <c r="I38" s="27"/>
      <c r="J38" s="31"/>
      <c r="K38" s="31"/>
      <c r="L38" s="21"/>
      <c r="M38" s="27"/>
      <c r="N38" s="27"/>
      <c r="O38" s="31"/>
      <c r="P38" s="19"/>
    </row>
    <row r="39" spans="1:16" ht="21.75" customHeight="1">
      <c r="A39" s="151" t="s">
        <v>86</v>
      </c>
      <c r="B39" s="152"/>
      <c r="C39" s="96"/>
      <c r="D39" s="96"/>
      <c r="E39" s="96"/>
      <c r="F39" s="97"/>
      <c r="H39" s="21"/>
      <c r="I39" s="37"/>
      <c r="J39" s="37"/>
      <c r="K39" s="37"/>
      <c r="L39" s="21"/>
      <c r="M39" s="27"/>
      <c r="N39" s="37"/>
      <c r="O39" s="37"/>
      <c r="P39" s="37"/>
    </row>
    <row r="40" spans="1:16" ht="17.25">
      <c r="A40" s="12">
        <v>1</v>
      </c>
      <c r="B40" s="75" t="s">
        <v>17</v>
      </c>
      <c r="C40" s="87">
        <v>2793</v>
      </c>
      <c r="D40" s="12" t="s">
        <v>140</v>
      </c>
      <c r="E40" s="13"/>
      <c r="F40" s="13">
        <f>C40*E40</f>
        <v>0</v>
      </c>
      <c r="H40" s="58"/>
      <c r="I40" s="27"/>
      <c r="J40" s="31"/>
      <c r="K40" s="19"/>
      <c r="L40" s="21"/>
      <c r="M40" s="27"/>
      <c r="N40" s="27"/>
      <c r="O40" s="31"/>
      <c r="P40" s="19"/>
    </row>
    <row r="41" spans="1:16" ht="17.25">
      <c r="A41" s="12">
        <v>2</v>
      </c>
      <c r="B41" s="75" t="s">
        <v>16</v>
      </c>
      <c r="C41" s="87">
        <v>2793</v>
      </c>
      <c r="D41" s="12" t="s">
        <v>140</v>
      </c>
      <c r="E41" s="13"/>
      <c r="F41" s="13">
        <f t="shared" ref="F41:F45" si="2">C41*E41</f>
        <v>0</v>
      </c>
      <c r="H41" s="58"/>
      <c r="I41" s="27"/>
      <c r="J41" s="31"/>
      <c r="K41" s="19"/>
      <c r="L41" s="21"/>
      <c r="M41" s="27"/>
      <c r="N41" s="27"/>
      <c r="O41" s="31"/>
      <c r="P41" s="19"/>
    </row>
    <row r="42" spans="1:16" ht="17.25">
      <c r="A42" s="12">
        <v>3</v>
      </c>
      <c r="B42" s="75" t="s">
        <v>47</v>
      </c>
      <c r="C42" s="87">
        <v>2793</v>
      </c>
      <c r="D42" s="12" t="s">
        <v>140</v>
      </c>
      <c r="E42" s="13"/>
      <c r="F42" s="13">
        <f t="shared" si="2"/>
        <v>0</v>
      </c>
      <c r="H42" s="58"/>
      <c r="I42" s="27"/>
      <c r="J42" s="31"/>
      <c r="K42" s="19"/>
      <c r="L42" s="21"/>
      <c r="M42" s="27"/>
      <c r="N42" s="27"/>
      <c r="O42" s="31"/>
      <c r="P42" s="19"/>
    </row>
    <row r="43" spans="1:16" ht="17.25">
      <c r="A43" s="12">
        <v>4</v>
      </c>
      <c r="B43" s="75" t="s">
        <v>16</v>
      </c>
      <c r="C43" s="87">
        <v>2793</v>
      </c>
      <c r="D43" s="12" t="s">
        <v>140</v>
      </c>
      <c r="E43" s="13"/>
      <c r="F43" s="13">
        <f t="shared" si="2"/>
        <v>0</v>
      </c>
      <c r="H43" s="58"/>
      <c r="I43" s="27"/>
      <c r="J43" s="31"/>
      <c r="K43" s="19"/>
      <c r="L43" s="21"/>
      <c r="M43" s="27"/>
      <c r="N43" s="27"/>
      <c r="O43" s="31"/>
      <c r="P43" s="19"/>
    </row>
    <row r="44" spans="1:16" ht="17.25">
      <c r="A44" s="12">
        <v>5</v>
      </c>
      <c r="B44" s="78" t="s">
        <v>46</v>
      </c>
      <c r="C44" s="87">
        <v>2793</v>
      </c>
      <c r="D44" s="12" t="s">
        <v>140</v>
      </c>
      <c r="E44" s="13"/>
      <c r="F44" s="13">
        <f t="shared" si="2"/>
        <v>0</v>
      </c>
      <c r="H44" s="58"/>
      <c r="I44" s="27"/>
      <c r="J44" s="31"/>
      <c r="K44" s="19"/>
      <c r="L44" s="21"/>
      <c r="M44" s="27"/>
      <c r="N44" s="27"/>
      <c r="O44" s="31"/>
      <c r="P44" s="19"/>
    </row>
    <row r="45" spans="1:16" ht="17.25">
      <c r="A45" s="12">
        <v>6</v>
      </c>
      <c r="B45" s="78" t="s">
        <v>45</v>
      </c>
      <c r="C45" s="87">
        <v>2793</v>
      </c>
      <c r="D45" s="12" t="s">
        <v>140</v>
      </c>
      <c r="E45" s="13"/>
      <c r="F45" s="13">
        <f t="shared" si="2"/>
        <v>0</v>
      </c>
      <c r="H45" s="58"/>
      <c r="I45" s="27"/>
      <c r="J45" s="31"/>
      <c r="K45" s="19"/>
      <c r="L45" s="21"/>
      <c r="M45" s="27"/>
      <c r="N45" s="27"/>
      <c r="O45" s="31"/>
      <c r="P45" s="19"/>
    </row>
    <row r="46" spans="1:16" ht="30">
      <c r="A46" s="12">
        <v>7</v>
      </c>
      <c r="B46" s="78" t="s">
        <v>34</v>
      </c>
      <c r="C46" s="87">
        <v>3486</v>
      </c>
      <c r="D46" s="12" t="s">
        <v>140</v>
      </c>
      <c r="E46" s="13"/>
      <c r="F46" s="13">
        <f>C46*E46</f>
        <v>0</v>
      </c>
      <c r="G46" s="15"/>
      <c r="H46" s="58"/>
      <c r="I46" s="27"/>
      <c r="J46" s="31"/>
      <c r="K46" s="19"/>
      <c r="L46" s="21"/>
      <c r="M46" s="27"/>
      <c r="N46" s="27"/>
      <c r="O46" s="31"/>
      <c r="P46" s="19"/>
    </row>
    <row r="47" spans="1:16">
      <c r="A47" s="124" t="s">
        <v>116</v>
      </c>
      <c r="B47" s="124"/>
      <c r="C47" s="124"/>
      <c r="D47" s="124"/>
      <c r="E47" s="124"/>
      <c r="F47" s="73">
        <f>SUM(F40:F46)</f>
        <v>0</v>
      </c>
      <c r="G47" s="15"/>
      <c r="H47" s="58"/>
      <c r="I47" s="27"/>
      <c r="J47" s="31"/>
      <c r="K47" s="19"/>
      <c r="L47" s="21"/>
      <c r="M47" s="27"/>
      <c r="N47" s="27"/>
      <c r="O47" s="31"/>
      <c r="P47" s="19"/>
    </row>
    <row r="48" spans="1:16" ht="15.75" customHeight="1">
      <c r="A48" s="151" t="s">
        <v>87</v>
      </c>
      <c r="B48" s="152"/>
      <c r="C48" s="96"/>
      <c r="D48" s="96"/>
      <c r="E48" s="96"/>
      <c r="F48" s="97"/>
      <c r="H48" s="21"/>
      <c r="I48" s="37"/>
      <c r="J48" s="37"/>
      <c r="K48" s="37"/>
      <c r="L48" s="21"/>
      <c r="M48" s="27"/>
      <c r="N48" s="37"/>
      <c r="O48" s="37"/>
      <c r="P48" s="37"/>
    </row>
    <row r="49" spans="1:16" ht="17.25">
      <c r="A49" s="12">
        <v>1</v>
      </c>
      <c r="B49" s="75" t="s">
        <v>17</v>
      </c>
      <c r="C49" s="87">
        <v>0</v>
      </c>
      <c r="D49" s="12" t="s">
        <v>140</v>
      </c>
      <c r="E49" s="13"/>
      <c r="F49" s="13">
        <f>C49*E49</f>
        <v>0</v>
      </c>
      <c r="H49" s="38"/>
      <c r="I49" s="27"/>
      <c r="J49" s="31"/>
      <c r="K49" s="31"/>
      <c r="L49" s="21"/>
      <c r="M49" s="27"/>
      <c r="N49" s="27"/>
      <c r="O49" s="31"/>
      <c r="P49" s="19"/>
    </row>
    <row r="50" spans="1:16" ht="17.25">
      <c r="A50" s="12">
        <v>2</v>
      </c>
      <c r="B50" s="75" t="s">
        <v>16</v>
      </c>
      <c r="C50" s="87">
        <v>0</v>
      </c>
      <c r="D50" s="12" t="s">
        <v>140</v>
      </c>
      <c r="E50" s="13"/>
      <c r="F50" s="13">
        <f t="shared" ref="F50:F53" si="3">C50*E50</f>
        <v>0</v>
      </c>
      <c r="H50" s="38"/>
      <c r="I50" s="27"/>
      <c r="J50" s="31"/>
      <c r="K50" s="31"/>
      <c r="L50" s="21"/>
      <c r="M50" s="27"/>
      <c r="N50" s="27"/>
      <c r="O50" s="31"/>
      <c r="P50" s="19"/>
    </row>
    <row r="51" spans="1:16" ht="17.25">
      <c r="A51" s="12">
        <v>3</v>
      </c>
      <c r="B51" s="75" t="s">
        <v>48</v>
      </c>
      <c r="C51" s="87">
        <v>0</v>
      </c>
      <c r="D51" s="12" t="s">
        <v>140</v>
      </c>
      <c r="E51" s="13"/>
      <c r="F51" s="13">
        <f t="shared" si="3"/>
        <v>0</v>
      </c>
      <c r="H51" s="38"/>
      <c r="I51" s="27"/>
      <c r="J51" s="31"/>
      <c r="K51" s="31"/>
      <c r="L51" s="21"/>
      <c r="M51" s="27"/>
      <c r="N51" s="27"/>
      <c r="O51" s="31"/>
      <c r="P51" s="19"/>
    </row>
    <row r="52" spans="1:16" ht="17.25">
      <c r="A52" s="12">
        <v>4</v>
      </c>
      <c r="B52" s="75" t="s">
        <v>16</v>
      </c>
      <c r="C52" s="87">
        <v>0</v>
      </c>
      <c r="D52" s="12" t="s">
        <v>140</v>
      </c>
      <c r="E52" s="13"/>
      <c r="F52" s="13">
        <f>C52*E52</f>
        <v>0</v>
      </c>
      <c r="H52" s="38"/>
      <c r="I52" s="27"/>
      <c r="J52" s="31"/>
      <c r="K52" s="31"/>
      <c r="L52" s="21"/>
      <c r="M52" s="27"/>
      <c r="N52" s="27"/>
      <c r="O52" s="31"/>
      <c r="P52" s="19"/>
    </row>
    <row r="53" spans="1:16" ht="30">
      <c r="A53" s="12">
        <v>5</v>
      </c>
      <c r="B53" s="78" t="s">
        <v>34</v>
      </c>
      <c r="C53" s="87">
        <v>0</v>
      </c>
      <c r="D53" s="12" t="s">
        <v>140</v>
      </c>
      <c r="E53" s="13"/>
      <c r="F53" s="13">
        <f t="shared" si="3"/>
        <v>0</v>
      </c>
      <c r="G53" s="15"/>
      <c r="H53" s="38"/>
      <c r="I53" s="27"/>
      <c r="J53" s="31"/>
      <c r="K53" s="31"/>
      <c r="L53" s="21"/>
      <c r="M53" s="27"/>
      <c r="N53" s="27"/>
      <c r="O53" s="31"/>
      <c r="P53" s="19"/>
    </row>
    <row r="54" spans="1:16">
      <c r="A54" s="124" t="s">
        <v>115</v>
      </c>
      <c r="B54" s="124"/>
      <c r="C54" s="124"/>
      <c r="D54" s="124"/>
      <c r="E54" s="124"/>
      <c r="F54" s="73">
        <f>SUM(F49:F53)</f>
        <v>0</v>
      </c>
      <c r="G54" s="15"/>
      <c r="H54" s="38"/>
      <c r="I54" s="27"/>
      <c r="J54" s="31"/>
      <c r="K54" s="31"/>
      <c r="L54" s="21"/>
      <c r="M54" s="27"/>
      <c r="N54" s="27"/>
      <c r="O54" s="31"/>
      <c r="P54" s="19"/>
    </row>
    <row r="55" spans="1:16" ht="15.75" customHeight="1">
      <c r="A55" s="151" t="s">
        <v>88</v>
      </c>
      <c r="B55" s="152"/>
      <c r="C55" s="96"/>
      <c r="D55" s="96"/>
      <c r="E55" s="96"/>
      <c r="F55" s="97"/>
      <c r="H55" s="38"/>
      <c r="I55" s="37"/>
      <c r="J55" s="37"/>
      <c r="K55" s="37"/>
      <c r="L55" s="21"/>
      <c r="M55" s="27"/>
      <c r="N55" s="37"/>
      <c r="O55" s="37"/>
      <c r="P55" s="37"/>
    </row>
    <row r="56" spans="1:16" ht="17.25">
      <c r="A56" s="12">
        <v>1</v>
      </c>
      <c r="B56" s="75" t="s">
        <v>17</v>
      </c>
      <c r="C56" s="87">
        <v>0</v>
      </c>
      <c r="D56" s="12" t="s">
        <v>140</v>
      </c>
      <c r="E56" s="13"/>
      <c r="F56" s="13">
        <f>C56*E56</f>
        <v>0</v>
      </c>
      <c r="H56" s="38"/>
      <c r="I56" s="27"/>
      <c r="J56" s="31"/>
      <c r="K56" s="31"/>
      <c r="L56" s="21"/>
      <c r="M56" s="27"/>
      <c r="N56" s="27"/>
      <c r="O56" s="31"/>
      <c r="P56" s="19"/>
    </row>
    <row r="57" spans="1:16" ht="17.25">
      <c r="A57" s="12">
        <v>2</v>
      </c>
      <c r="B57" s="75" t="s">
        <v>16</v>
      </c>
      <c r="C57" s="87">
        <v>0</v>
      </c>
      <c r="D57" s="12" t="s">
        <v>140</v>
      </c>
      <c r="E57" s="13"/>
      <c r="F57" s="13">
        <f t="shared" ref="F57:F59" si="4">C57*E57</f>
        <v>0</v>
      </c>
      <c r="H57" s="38"/>
      <c r="I57" s="27"/>
      <c r="J57" s="31"/>
      <c r="K57" s="31"/>
      <c r="L57" s="21"/>
      <c r="M57" s="27"/>
      <c r="N57" s="27"/>
      <c r="O57" s="31"/>
      <c r="P57" s="19"/>
    </row>
    <row r="58" spans="1:16" ht="17.25">
      <c r="A58" s="12">
        <v>3</v>
      </c>
      <c r="B58" s="75" t="s">
        <v>48</v>
      </c>
      <c r="C58" s="87">
        <v>0</v>
      </c>
      <c r="D58" s="12" t="s">
        <v>140</v>
      </c>
      <c r="E58" s="13"/>
      <c r="F58" s="13">
        <f t="shared" si="4"/>
        <v>0</v>
      </c>
      <c r="H58" s="38"/>
      <c r="I58" s="27"/>
      <c r="J58" s="31"/>
      <c r="K58" s="31"/>
      <c r="L58" s="21"/>
      <c r="M58" s="27"/>
      <c r="N58" s="27"/>
      <c r="O58" s="31"/>
      <c r="P58" s="19"/>
    </row>
    <row r="59" spans="1:16" ht="17.25">
      <c r="A59" s="12">
        <v>4</v>
      </c>
      <c r="B59" s="75" t="s">
        <v>16</v>
      </c>
      <c r="C59" s="87">
        <v>0</v>
      </c>
      <c r="D59" s="12" t="s">
        <v>140</v>
      </c>
      <c r="E59" s="13"/>
      <c r="F59" s="13">
        <f t="shared" si="4"/>
        <v>0</v>
      </c>
      <c r="G59" s="15"/>
      <c r="H59" s="38"/>
      <c r="I59" s="27"/>
      <c r="J59" s="31"/>
      <c r="K59" s="31"/>
      <c r="L59" s="21"/>
      <c r="M59" s="27"/>
      <c r="N59" s="27"/>
      <c r="O59" s="31"/>
      <c r="P59" s="19"/>
    </row>
    <row r="60" spans="1:16">
      <c r="A60" s="124" t="s">
        <v>114</v>
      </c>
      <c r="B60" s="124"/>
      <c r="C60" s="124"/>
      <c r="D60" s="124"/>
      <c r="E60" s="124"/>
      <c r="F60" s="73">
        <f>SUM(F56:F59)</f>
        <v>0</v>
      </c>
      <c r="G60" s="15"/>
      <c r="H60" s="38"/>
      <c r="I60" s="27"/>
      <c r="J60" s="31"/>
      <c r="K60" s="31"/>
      <c r="L60" s="21"/>
      <c r="M60" s="27"/>
      <c r="N60" s="27"/>
      <c r="O60" s="31"/>
      <c r="P60" s="19"/>
    </row>
    <row r="61" spans="1:16" ht="15.75" customHeight="1">
      <c r="A61" s="151" t="s">
        <v>89</v>
      </c>
      <c r="B61" s="152"/>
      <c r="C61" s="96"/>
      <c r="D61" s="96"/>
      <c r="E61" s="96"/>
      <c r="F61" s="97"/>
      <c r="H61" s="21"/>
      <c r="I61" s="37"/>
      <c r="J61" s="37"/>
      <c r="K61" s="37"/>
      <c r="L61" s="21"/>
      <c r="M61" s="27"/>
      <c r="N61" s="37"/>
      <c r="O61" s="37"/>
      <c r="P61" s="37"/>
    </row>
    <row r="62" spans="1:16" ht="30">
      <c r="A62" s="12">
        <v>1</v>
      </c>
      <c r="B62" s="75" t="s">
        <v>49</v>
      </c>
      <c r="C62" s="87">
        <v>80</v>
      </c>
      <c r="D62" s="12" t="s">
        <v>140</v>
      </c>
      <c r="E62" s="13"/>
      <c r="F62" s="13">
        <f>C62*E62</f>
        <v>0</v>
      </c>
      <c r="H62" s="58"/>
      <c r="I62" s="27"/>
      <c r="J62" s="31"/>
      <c r="K62" s="19"/>
      <c r="L62" s="21"/>
      <c r="M62" s="27"/>
      <c r="N62" s="27"/>
      <c r="O62" s="31"/>
      <c r="P62" s="19"/>
    </row>
    <row r="63" spans="1:16" ht="30">
      <c r="A63" s="94">
        <v>2</v>
      </c>
      <c r="B63" s="75" t="s">
        <v>50</v>
      </c>
      <c r="C63" s="95">
        <v>80</v>
      </c>
      <c r="D63" s="12" t="s">
        <v>140</v>
      </c>
      <c r="E63" s="13"/>
      <c r="F63" s="13">
        <f>C63*E63</f>
        <v>0</v>
      </c>
      <c r="H63" s="58"/>
      <c r="I63" s="27"/>
      <c r="J63" s="31"/>
      <c r="K63" s="19"/>
      <c r="L63" s="21"/>
      <c r="M63" s="27"/>
      <c r="N63" s="27"/>
      <c r="O63" s="31"/>
      <c r="P63" s="19"/>
    </row>
    <row r="64" spans="1:16" ht="30">
      <c r="A64" s="94">
        <v>3</v>
      </c>
      <c r="B64" s="75" t="s">
        <v>34</v>
      </c>
      <c r="C64" s="87">
        <v>80</v>
      </c>
      <c r="D64" s="12" t="s">
        <v>140</v>
      </c>
      <c r="E64" s="13"/>
      <c r="F64" s="13">
        <f t="shared" ref="F64" si="5">C64*E64</f>
        <v>0</v>
      </c>
      <c r="G64" s="15"/>
      <c r="H64" s="58"/>
      <c r="I64" s="27"/>
      <c r="J64" s="31"/>
      <c r="K64" s="19"/>
      <c r="L64" s="21"/>
      <c r="M64" s="27"/>
      <c r="N64" s="27"/>
      <c r="O64" s="31"/>
      <c r="P64" s="19"/>
    </row>
    <row r="65" spans="1:16">
      <c r="A65" s="133" t="s">
        <v>113</v>
      </c>
      <c r="B65" s="134"/>
      <c r="C65" s="134"/>
      <c r="D65" s="134"/>
      <c r="E65" s="134"/>
      <c r="F65" s="74">
        <f>SUM(F62:F64)</f>
        <v>0</v>
      </c>
      <c r="G65" s="15"/>
      <c r="H65" s="58"/>
      <c r="I65" s="27"/>
      <c r="J65" s="31"/>
      <c r="K65" s="19"/>
      <c r="L65" s="21"/>
      <c r="M65" s="27"/>
      <c r="N65" s="27"/>
      <c r="O65" s="31"/>
      <c r="P65" s="19"/>
    </row>
    <row r="66" spans="1:16" ht="17.25" customHeight="1">
      <c r="A66" s="151" t="s">
        <v>90</v>
      </c>
      <c r="B66" s="152"/>
      <c r="C66" s="96"/>
      <c r="D66" s="96"/>
      <c r="E66" s="96"/>
      <c r="F66" s="97"/>
      <c r="H66" s="21"/>
      <c r="I66" s="37"/>
      <c r="J66" s="37"/>
      <c r="K66" s="37"/>
      <c r="L66" s="21"/>
      <c r="M66" s="27"/>
      <c r="N66" s="37"/>
      <c r="O66" s="37"/>
      <c r="P66" s="37"/>
    </row>
    <row r="67" spans="1:16" ht="32.25" customHeight="1">
      <c r="A67" s="12">
        <v>1</v>
      </c>
      <c r="B67" s="75" t="s">
        <v>51</v>
      </c>
      <c r="C67" s="87">
        <v>275</v>
      </c>
      <c r="D67" s="12" t="s">
        <v>140</v>
      </c>
      <c r="E67" s="13"/>
      <c r="F67" s="13">
        <f>C67*E67</f>
        <v>0</v>
      </c>
      <c r="H67" s="58"/>
      <c r="I67" s="27"/>
      <c r="J67" s="31"/>
      <c r="K67" s="19"/>
      <c r="L67" s="21"/>
      <c r="M67" s="27"/>
      <c r="N67" s="27"/>
      <c r="O67" s="31"/>
      <c r="P67" s="19"/>
    </row>
    <row r="68" spans="1:16" ht="30">
      <c r="A68" s="12">
        <v>2</v>
      </c>
      <c r="B68" s="75" t="s">
        <v>34</v>
      </c>
      <c r="C68" s="87">
        <v>275</v>
      </c>
      <c r="D68" s="12" t="s">
        <v>140</v>
      </c>
      <c r="E68" s="13"/>
      <c r="F68" s="13">
        <f>C68*E68</f>
        <v>0</v>
      </c>
      <c r="G68" s="15"/>
      <c r="H68" s="58"/>
      <c r="I68" s="27"/>
      <c r="J68" s="31"/>
      <c r="K68" s="19"/>
      <c r="L68" s="21"/>
      <c r="M68" s="27"/>
      <c r="N68" s="27"/>
      <c r="O68" s="31"/>
      <c r="P68" s="19"/>
    </row>
    <row r="69" spans="1:16">
      <c r="A69" s="133" t="s">
        <v>112</v>
      </c>
      <c r="B69" s="134"/>
      <c r="C69" s="134"/>
      <c r="D69" s="134"/>
      <c r="E69" s="134"/>
      <c r="F69" s="74">
        <f>SUM(F67:F68)</f>
        <v>0</v>
      </c>
      <c r="G69" s="15"/>
      <c r="H69" s="58"/>
      <c r="I69" s="27"/>
      <c r="J69" s="31"/>
      <c r="K69" s="19"/>
      <c r="L69" s="21"/>
      <c r="M69" s="27"/>
      <c r="N69" s="27"/>
      <c r="O69" s="31"/>
      <c r="P69" s="19"/>
    </row>
    <row r="70" spans="1:16" ht="15.75" customHeight="1">
      <c r="A70" s="151" t="s">
        <v>91</v>
      </c>
      <c r="B70" s="152"/>
      <c r="C70" s="96"/>
      <c r="D70" s="96"/>
      <c r="E70" s="96"/>
      <c r="F70" s="97"/>
      <c r="H70" s="21"/>
      <c r="I70" s="37"/>
      <c r="J70" s="37"/>
      <c r="K70" s="37"/>
      <c r="L70" s="21"/>
      <c r="M70" s="27"/>
      <c r="N70" s="37"/>
      <c r="O70" s="37"/>
      <c r="P70" s="37"/>
    </row>
    <row r="71" spans="1:16" ht="30">
      <c r="A71" s="12">
        <v>1</v>
      </c>
      <c r="B71" s="89" t="s">
        <v>54</v>
      </c>
      <c r="C71" s="95">
        <v>3486</v>
      </c>
      <c r="D71" s="12" t="s">
        <v>140</v>
      </c>
      <c r="E71" s="13"/>
      <c r="F71" s="13">
        <f>C71*E71</f>
        <v>0</v>
      </c>
      <c r="H71" s="58"/>
      <c r="I71" s="27"/>
      <c r="J71" s="31"/>
      <c r="K71" s="19"/>
      <c r="L71" s="21"/>
      <c r="M71" s="27"/>
      <c r="N71" s="27"/>
      <c r="O71" s="31"/>
      <c r="P71" s="19"/>
    </row>
    <row r="72" spans="1:16" ht="30">
      <c r="A72" s="12">
        <v>2</v>
      </c>
      <c r="B72" s="89" t="s">
        <v>55</v>
      </c>
      <c r="C72" s="95">
        <v>3486</v>
      </c>
      <c r="D72" s="12" t="s">
        <v>140</v>
      </c>
      <c r="E72" s="13"/>
      <c r="F72" s="13">
        <f>C72*E72</f>
        <v>0</v>
      </c>
      <c r="G72" s="15"/>
      <c r="H72" s="58"/>
      <c r="I72" s="27"/>
      <c r="J72" s="31"/>
      <c r="K72" s="19"/>
      <c r="L72" s="21"/>
      <c r="M72" s="27"/>
      <c r="N72" s="27"/>
      <c r="O72" s="31"/>
      <c r="P72" s="19"/>
    </row>
    <row r="73" spans="1:16">
      <c r="A73" s="133" t="s">
        <v>111</v>
      </c>
      <c r="B73" s="134"/>
      <c r="C73" s="134"/>
      <c r="D73" s="134"/>
      <c r="E73" s="134"/>
      <c r="F73" s="74">
        <f>SUM(F71:F72)</f>
        <v>0</v>
      </c>
      <c r="G73" s="15"/>
      <c r="H73" s="58"/>
      <c r="I73" s="27"/>
      <c r="J73" s="31"/>
      <c r="K73" s="19"/>
      <c r="L73" s="21"/>
      <c r="M73" s="27"/>
      <c r="N73" s="27"/>
      <c r="O73" s="31"/>
      <c r="P73" s="19"/>
    </row>
    <row r="74" spans="1:16" ht="15.75">
      <c r="A74" s="149" t="s">
        <v>18</v>
      </c>
      <c r="B74" s="150"/>
      <c r="C74" s="103"/>
      <c r="D74" s="103"/>
      <c r="E74" s="103"/>
      <c r="F74" s="104"/>
      <c r="H74" s="21"/>
      <c r="I74" s="37"/>
      <c r="J74" s="37"/>
      <c r="K74" s="37"/>
      <c r="L74" s="21"/>
      <c r="M74" s="27"/>
      <c r="N74" s="37"/>
      <c r="O74" s="37"/>
      <c r="P74" s="37"/>
    </row>
    <row r="75" spans="1:16" ht="15.75" customHeight="1">
      <c r="A75" s="151" t="s">
        <v>92</v>
      </c>
      <c r="B75" s="152"/>
      <c r="C75" s="96"/>
      <c r="D75" s="96"/>
      <c r="E75" s="96"/>
      <c r="F75" s="97"/>
      <c r="H75" s="21"/>
      <c r="I75" s="37"/>
      <c r="J75" s="37"/>
      <c r="K75" s="37"/>
      <c r="L75" s="21"/>
      <c r="M75" s="27"/>
      <c r="N75" s="37"/>
      <c r="O75" s="37"/>
      <c r="P75" s="37"/>
    </row>
    <row r="76" spans="1:16" ht="30">
      <c r="A76" s="12">
        <v>1</v>
      </c>
      <c r="B76" s="75" t="s">
        <v>57</v>
      </c>
      <c r="C76" s="88">
        <v>192</v>
      </c>
      <c r="D76" s="12" t="s">
        <v>140</v>
      </c>
      <c r="E76" s="90"/>
      <c r="F76" s="13">
        <f>C76*E76</f>
        <v>0</v>
      </c>
      <c r="H76" s="27"/>
      <c r="I76" s="27"/>
      <c r="J76" s="26"/>
      <c r="K76" s="19"/>
      <c r="L76" s="21"/>
      <c r="M76" s="27"/>
      <c r="N76" s="27"/>
      <c r="O76" s="26"/>
      <c r="P76" s="19"/>
    </row>
    <row r="77" spans="1:16" ht="30">
      <c r="A77" s="12">
        <v>2</v>
      </c>
      <c r="B77" s="75" t="s">
        <v>52</v>
      </c>
      <c r="C77" s="88">
        <v>406</v>
      </c>
      <c r="D77" s="12" t="s">
        <v>140</v>
      </c>
      <c r="E77" s="90"/>
      <c r="F77" s="13">
        <f t="shared" ref="F77:F79" si="6">C77*E77</f>
        <v>0</v>
      </c>
      <c r="H77" s="27"/>
      <c r="I77" s="27"/>
      <c r="J77" s="26"/>
      <c r="K77" s="19"/>
      <c r="L77" s="21"/>
      <c r="M77" s="27"/>
      <c r="N77" s="27"/>
      <c r="O77" s="26"/>
      <c r="P77" s="19"/>
    </row>
    <row r="78" spans="1:16" ht="17.25">
      <c r="A78" s="12">
        <v>3</v>
      </c>
      <c r="B78" s="75" t="s">
        <v>27</v>
      </c>
      <c r="C78" s="88">
        <v>133</v>
      </c>
      <c r="D78" s="12" t="s">
        <v>140</v>
      </c>
      <c r="E78" s="90"/>
      <c r="F78" s="13">
        <f t="shared" si="6"/>
        <v>0</v>
      </c>
      <c r="H78" s="27"/>
      <c r="I78" s="27"/>
      <c r="J78" s="26"/>
      <c r="K78" s="19"/>
      <c r="L78" s="21"/>
      <c r="M78" s="27"/>
      <c r="N78" s="27"/>
      <c r="O78" s="26"/>
      <c r="P78" s="19"/>
    </row>
    <row r="79" spans="1:16" ht="30">
      <c r="A79" s="12">
        <v>4</v>
      </c>
      <c r="B79" s="75" t="s">
        <v>53</v>
      </c>
      <c r="C79" s="88">
        <v>133</v>
      </c>
      <c r="D79" s="12" t="s">
        <v>140</v>
      </c>
      <c r="E79" s="90"/>
      <c r="F79" s="13">
        <f t="shared" si="6"/>
        <v>0</v>
      </c>
      <c r="G79" s="15"/>
      <c r="H79" s="27"/>
      <c r="I79" s="27"/>
      <c r="J79" s="26"/>
      <c r="K79" s="19"/>
      <c r="L79" s="21"/>
      <c r="M79" s="27"/>
      <c r="N79" s="27"/>
      <c r="O79" s="26"/>
      <c r="P79" s="19"/>
    </row>
    <row r="80" spans="1:16">
      <c r="A80" s="133" t="s">
        <v>110</v>
      </c>
      <c r="B80" s="134"/>
      <c r="C80" s="134"/>
      <c r="D80" s="134"/>
      <c r="E80" s="134"/>
      <c r="F80" s="74">
        <f>SUM(F76:F79)</f>
        <v>0</v>
      </c>
      <c r="G80" s="15"/>
      <c r="H80" s="27"/>
      <c r="I80" s="27"/>
      <c r="J80" s="26"/>
      <c r="K80" s="19"/>
      <c r="L80" s="21"/>
      <c r="M80" s="27"/>
      <c r="N80" s="27"/>
      <c r="O80" s="26"/>
      <c r="P80" s="19"/>
    </row>
    <row r="81" spans="1:16" ht="15.75" customHeight="1">
      <c r="A81" s="151" t="s">
        <v>93</v>
      </c>
      <c r="B81" s="152"/>
      <c r="C81" s="96"/>
      <c r="D81" s="96"/>
      <c r="E81" s="96"/>
      <c r="F81" s="97"/>
      <c r="H81" s="21"/>
      <c r="I81" s="37"/>
      <c r="J81" s="37"/>
      <c r="K81" s="37"/>
      <c r="L81" s="21"/>
      <c r="M81" s="27"/>
      <c r="N81" s="37"/>
      <c r="O81" s="37"/>
      <c r="P81" s="37"/>
    </row>
    <row r="82" spans="1:16" ht="30">
      <c r="A82" s="12">
        <v>1</v>
      </c>
      <c r="B82" s="75" t="s">
        <v>56</v>
      </c>
      <c r="C82" s="88">
        <v>778</v>
      </c>
      <c r="D82" s="12" t="s">
        <v>140</v>
      </c>
      <c r="E82" s="13"/>
      <c r="F82" s="13">
        <f>C82*E82</f>
        <v>0</v>
      </c>
      <c r="H82" s="27"/>
      <c r="I82" s="27"/>
      <c r="J82" s="31"/>
      <c r="K82" s="19"/>
      <c r="L82" s="21"/>
      <c r="M82" s="27"/>
      <c r="N82" s="27"/>
      <c r="O82" s="31"/>
      <c r="P82" s="19"/>
    </row>
    <row r="83" spans="1:16" ht="31.5" customHeight="1">
      <c r="A83" s="12">
        <v>2</v>
      </c>
      <c r="B83" s="75" t="s">
        <v>58</v>
      </c>
      <c r="C83" s="87">
        <v>778</v>
      </c>
      <c r="D83" s="12" t="s">
        <v>140</v>
      </c>
      <c r="E83" s="13"/>
      <c r="F83" s="13">
        <f>C83*E83</f>
        <v>0</v>
      </c>
      <c r="G83" s="15"/>
      <c r="H83" s="58"/>
      <c r="I83" s="27"/>
      <c r="J83" s="31"/>
      <c r="K83" s="19"/>
      <c r="L83" s="21"/>
      <c r="M83" s="27"/>
      <c r="N83" s="27"/>
      <c r="O83" s="31"/>
      <c r="P83" s="19"/>
    </row>
    <row r="84" spans="1:16" ht="18.75" customHeight="1">
      <c r="A84" s="133" t="s">
        <v>109</v>
      </c>
      <c r="B84" s="134"/>
      <c r="C84" s="134"/>
      <c r="D84" s="134"/>
      <c r="E84" s="134"/>
      <c r="F84" s="74">
        <f>SUM(F82:F83)</f>
        <v>0</v>
      </c>
      <c r="G84" s="15"/>
      <c r="H84" s="58"/>
      <c r="I84" s="27"/>
      <c r="J84" s="31"/>
      <c r="K84" s="19"/>
      <c r="L84" s="21"/>
      <c r="M84" s="27"/>
      <c r="N84" s="27"/>
      <c r="O84" s="31"/>
      <c r="P84" s="19"/>
    </row>
    <row r="85" spans="1:16" ht="18" customHeight="1">
      <c r="A85" s="153" t="s">
        <v>94</v>
      </c>
      <c r="B85" s="154"/>
      <c r="C85" s="105"/>
      <c r="D85" s="105"/>
      <c r="E85" s="105"/>
      <c r="F85" s="106"/>
      <c r="H85" s="21"/>
      <c r="I85" s="37"/>
      <c r="J85" s="37"/>
      <c r="K85" s="37"/>
      <c r="L85" s="21"/>
      <c r="M85" s="27"/>
      <c r="N85" s="37"/>
      <c r="O85" s="37"/>
      <c r="P85" s="37"/>
    </row>
    <row r="86" spans="1:16" ht="30">
      <c r="A86" s="12">
        <v>1</v>
      </c>
      <c r="B86" s="75" t="s">
        <v>59</v>
      </c>
      <c r="C86" s="87">
        <v>0</v>
      </c>
      <c r="D86" s="12" t="s">
        <v>140</v>
      </c>
      <c r="E86" s="90"/>
      <c r="F86" s="13">
        <f>C86*E86</f>
        <v>0</v>
      </c>
      <c r="H86" s="38"/>
      <c r="I86" s="25"/>
      <c r="J86" s="26"/>
      <c r="K86" s="31"/>
      <c r="L86" s="21"/>
      <c r="M86" s="27"/>
      <c r="N86" s="25"/>
      <c r="O86" s="26"/>
      <c r="P86" s="19"/>
    </row>
    <row r="87" spans="1:16" ht="30">
      <c r="A87" s="12">
        <v>2</v>
      </c>
      <c r="B87" s="75" t="s">
        <v>60</v>
      </c>
      <c r="C87" s="88">
        <v>1400</v>
      </c>
      <c r="D87" s="12" t="s">
        <v>140</v>
      </c>
      <c r="E87" s="90"/>
      <c r="F87" s="13">
        <f t="shared" ref="F87:F96" si="7">C87*E87</f>
        <v>0</v>
      </c>
      <c r="H87" s="27"/>
      <c r="I87" s="25"/>
      <c r="J87" s="26"/>
      <c r="K87" s="19"/>
      <c r="L87" s="21"/>
      <c r="M87" s="27"/>
      <c r="N87" s="25"/>
      <c r="O87" s="26"/>
      <c r="P87" s="19"/>
    </row>
    <row r="88" spans="1:16" ht="30">
      <c r="A88" s="12">
        <v>3</v>
      </c>
      <c r="B88" s="75" t="s">
        <v>61</v>
      </c>
      <c r="C88" s="88">
        <v>0</v>
      </c>
      <c r="D88" s="12" t="s">
        <v>140</v>
      </c>
      <c r="E88" s="90"/>
      <c r="F88" s="13">
        <f>C88*E88</f>
        <v>0</v>
      </c>
      <c r="H88" s="38"/>
      <c r="I88" s="25"/>
      <c r="J88" s="26"/>
      <c r="K88" s="31"/>
      <c r="L88" s="21"/>
      <c r="M88" s="27"/>
      <c r="N88" s="25"/>
      <c r="O88" s="26"/>
      <c r="P88" s="19"/>
    </row>
    <row r="89" spans="1:16">
      <c r="A89" s="12">
        <v>4</v>
      </c>
      <c r="B89" s="75" t="s">
        <v>8</v>
      </c>
      <c r="C89" s="87">
        <v>400</v>
      </c>
      <c r="D89" s="11" t="s">
        <v>0</v>
      </c>
      <c r="E89" s="90"/>
      <c r="F89" s="13">
        <f t="shared" si="7"/>
        <v>0</v>
      </c>
      <c r="H89" s="58"/>
      <c r="I89" s="25"/>
      <c r="J89" s="26"/>
      <c r="K89" s="47"/>
      <c r="L89" s="21"/>
      <c r="M89" s="27"/>
      <c r="N89" s="25"/>
      <c r="O89" s="26"/>
      <c r="P89" s="19"/>
    </row>
    <row r="90" spans="1:16">
      <c r="A90" s="12">
        <v>5</v>
      </c>
      <c r="B90" s="75" t="s">
        <v>11</v>
      </c>
      <c r="C90" s="87">
        <v>240</v>
      </c>
      <c r="D90" s="11" t="s">
        <v>0</v>
      </c>
      <c r="E90" s="90"/>
      <c r="F90" s="13">
        <f t="shared" si="7"/>
        <v>0</v>
      </c>
      <c r="H90" s="58"/>
      <c r="I90" s="25"/>
      <c r="J90" s="26"/>
      <c r="K90" s="47"/>
      <c r="L90" s="21"/>
      <c r="M90" s="27"/>
      <c r="N90" s="25"/>
      <c r="O90" s="26"/>
      <c r="P90" s="19"/>
    </row>
    <row r="91" spans="1:16" ht="30">
      <c r="A91" s="12">
        <v>6</v>
      </c>
      <c r="B91" s="75" t="s">
        <v>62</v>
      </c>
      <c r="C91" s="87">
        <v>0</v>
      </c>
      <c r="D91" s="12" t="s">
        <v>140</v>
      </c>
      <c r="E91" s="90"/>
      <c r="F91" s="13">
        <f t="shared" si="7"/>
        <v>0</v>
      </c>
      <c r="H91" s="58"/>
      <c r="I91" s="25"/>
      <c r="J91" s="26"/>
      <c r="K91" s="47"/>
      <c r="L91" s="59"/>
      <c r="M91" s="27"/>
      <c r="N91" s="25"/>
      <c r="O91" s="26"/>
      <c r="P91" s="19"/>
    </row>
    <row r="92" spans="1:16" ht="30">
      <c r="A92" s="12">
        <v>7</v>
      </c>
      <c r="B92" s="75" t="s">
        <v>64</v>
      </c>
      <c r="C92" s="87">
        <v>0</v>
      </c>
      <c r="D92" s="12" t="s">
        <v>140</v>
      </c>
      <c r="E92" s="90"/>
      <c r="F92" s="13">
        <f t="shared" si="7"/>
        <v>0</v>
      </c>
      <c r="H92" s="38"/>
      <c r="I92" s="25"/>
      <c r="J92" s="26"/>
      <c r="K92" s="48"/>
      <c r="L92" s="21"/>
      <c r="M92" s="27"/>
      <c r="N92" s="25"/>
      <c r="O92" s="26"/>
      <c r="P92" s="19"/>
    </row>
    <row r="93" spans="1:16" ht="17.25">
      <c r="A93" s="12">
        <v>8</v>
      </c>
      <c r="B93" s="75" t="s">
        <v>63</v>
      </c>
      <c r="C93" s="87">
        <v>0</v>
      </c>
      <c r="D93" s="12" t="s">
        <v>140</v>
      </c>
      <c r="E93" s="90"/>
      <c r="F93" s="13">
        <f t="shared" si="7"/>
        <v>0</v>
      </c>
      <c r="H93" s="38"/>
      <c r="I93" s="25"/>
      <c r="J93" s="26"/>
      <c r="K93" s="49"/>
      <c r="L93" s="21"/>
      <c r="M93" s="27"/>
      <c r="N93" s="25"/>
      <c r="O93" s="26"/>
      <c r="P93" s="19"/>
    </row>
    <row r="94" spans="1:16">
      <c r="A94" s="12">
        <v>9</v>
      </c>
      <c r="B94" s="75" t="s">
        <v>39</v>
      </c>
      <c r="C94" s="88">
        <v>0</v>
      </c>
      <c r="D94" s="12" t="s">
        <v>40</v>
      </c>
      <c r="E94" s="90"/>
      <c r="F94" s="13">
        <f t="shared" si="7"/>
        <v>0</v>
      </c>
      <c r="H94" s="27"/>
      <c r="I94" s="27"/>
      <c r="J94" s="26"/>
      <c r="K94" s="47"/>
      <c r="L94" s="21"/>
      <c r="M94" s="27"/>
      <c r="N94" s="27"/>
      <c r="O94" s="26"/>
      <c r="P94" s="19"/>
    </row>
    <row r="95" spans="1:16">
      <c r="A95" s="12">
        <v>10</v>
      </c>
      <c r="B95" s="75" t="s">
        <v>4</v>
      </c>
      <c r="C95" s="88">
        <v>10</v>
      </c>
      <c r="D95" s="12" t="s">
        <v>1</v>
      </c>
      <c r="E95" s="13"/>
      <c r="F95" s="13">
        <f t="shared" si="7"/>
        <v>0</v>
      </c>
      <c r="H95" s="27"/>
      <c r="I95" s="27"/>
      <c r="J95" s="31"/>
      <c r="K95" s="47"/>
      <c r="L95" s="21"/>
      <c r="M95" s="27"/>
      <c r="N95" s="27"/>
      <c r="O95" s="31"/>
      <c r="P95" s="19"/>
    </row>
    <row r="96" spans="1:16">
      <c r="A96" s="12">
        <v>11</v>
      </c>
      <c r="B96" s="75" t="s">
        <v>2</v>
      </c>
      <c r="C96" s="88">
        <v>7</v>
      </c>
      <c r="D96" s="12" t="s">
        <v>1</v>
      </c>
      <c r="E96" s="13"/>
      <c r="F96" s="13">
        <f t="shared" si="7"/>
        <v>0</v>
      </c>
      <c r="G96" s="15"/>
      <c r="H96" s="27"/>
      <c r="I96" s="27"/>
      <c r="J96" s="31"/>
      <c r="K96" s="47"/>
      <c r="L96" s="21"/>
      <c r="M96" s="27"/>
      <c r="N96" s="27"/>
      <c r="O96" s="31"/>
      <c r="P96" s="19"/>
    </row>
    <row r="97" spans="1:16">
      <c r="A97" s="124" t="s">
        <v>108</v>
      </c>
      <c r="B97" s="124"/>
      <c r="C97" s="124"/>
      <c r="D97" s="124"/>
      <c r="E97" s="124"/>
      <c r="F97" s="73">
        <f>SUM(F86:F96)</f>
        <v>0</v>
      </c>
      <c r="G97" s="15"/>
      <c r="H97" s="27"/>
      <c r="I97" s="27"/>
      <c r="J97" s="31"/>
      <c r="K97" s="47"/>
      <c r="L97" s="21"/>
      <c r="M97" s="27"/>
      <c r="N97" s="27"/>
      <c r="O97" s="31"/>
      <c r="P97" s="19"/>
    </row>
    <row r="98" spans="1:16" ht="15.75">
      <c r="A98" s="153" t="s">
        <v>95</v>
      </c>
      <c r="B98" s="154"/>
      <c r="C98" s="105"/>
      <c r="D98" s="105"/>
      <c r="E98" s="105"/>
      <c r="F98" s="106"/>
      <c r="H98" s="21"/>
      <c r="I98" s="37"/>
      <c r="J98" s="37"/>
      <c r="K98" s="60"/>
      <c r="L98" s="21"/>
      <c r="M98" s="27"/>
      <c r="N98" s="37"/>
      <c r="O98" s="37"/>
      <c r="P98" s="37"/>
    </row>
    <row r="99" spans="1:16" ht="17.25">
      <c r="A99" s="2">
        <v>1</v>
      </c>
      <c r="B99" s="107" t="s">
        <v>6</v>
      </c>
      <c r="C99" s="87">
        <v>8000</v>
      </c>
      <c r="D99" s="12" t="s">
        <v>139</v>
      </c>
      <c r="E99" s="13"/>
      <c r="F99" s="13">
        <f>C99*E99</f>
        <v>0</v>
      </c>
      <c r="H99" s="58"/>
      <c r="I99" s="27"/>
      <c r="J99" s="31"/>
      <c r="K99" s="47"/>
      <c r="L99" s="21"/>
      <c r="M99" s="27"/>
      <c r="N99" s="27"/>
      <c r="O99" s="31"/>
      <c r="P99" s="19"/>
    </row>
    <row r="100" spans="1:16" ht="17.25">
      <c r="A100" s="2">
        <v>2</v>
      </c>
      <c r="B100" s="107" t="s">
        <v>13</v>
      </c>
      <c r="C100" s="87">
        <v>650</v>
      </c>
      <c r="D100" s="12" t="s">
        <v>139</v>
      </c>
      <c r="E100" s="13"/>
      <c r="F100" s="13">
        <f>C100*E100</f>
        <v>0</v>
      </c>
      <c r="H100" s="58"/>
      <c r="I100" s="27"/>
      <c r="J100" s="31"/>
      <c r="K100" s="47"/>
      <c r="L100" s="21"/>
      <c r="M100" s="27"/>
      <c r="N100" s="27"/>
      <c r="O100" s="31"/>
      <c r="P100" s="19"/>
    </row>
    <row r="101" spans="1:16" ht="17.25">
      <c r="A101" s="12">
        <v>3</v>
      </c>
      <c r="B101" s="107" t="s">
        <v>65</v>
      </c>
      <c r="C101" s="88">
        <v>1200</v>
      </c>
      <c r="D101" s="119" t="s">
        <v>139</v>
      </c>
      <c r="E101" s="13"/>
      <c r="F101" s="13">
        <f t="shared" ref="F101:F102" si="8">C101*E101</f>
        <v>0</v>
      </c>
      <c r="H101" s="27"/>
      <c r="I101" s="61"/>
      <c r="J101" s="31"/>
      <c r="K101" s="47"/>
      <c r="L101" s="21"/>
      <c r="M101" s="27"/>
      <c r="N101" s="61"/>
      <c r="O101" s="31"/>
      <c r="P101" s="19"/>
    </row>
    <row r="102" spans="1:16" ht="17.25">
      <c r="A102" s="12">
        <v>4</v>
      </c>
      <c r="B102" s="107" t="s">
        <v>12</v>
      </c>
      <c r="C102" s="88">
        <v>1600</v>
      </c>
      <c r="D102" s="12" t="s">
        <v>140</v>
      </c>
      <c r="E102" s="13"/>
      <c r="F102" s="13">
        <f t="shared" si="8"/>
        <v>0</v>
      </c>
      <c r="G102" s="15"/>
      <c r="H102" s="27"/>
      <c r="I102" s="25"/>
      <c r="J102" s="31"/>
      <c r="K102" s="47"/>
      <c r="L102" s="21"/>
      <c r="M102" s="27"/>
      <c r="N102" s="25"/>
      <c r="O102" s="31"/>
      <c r="P102" s="19"/>
    </row>
    <row r="103" spans="1:16">
      <c r="A103" s="133" t="s">
        <v>107</v>
      </c>
      <c r="B103" s="134"/>
      <c r="C103" s="134"/>
      <c r="D103" s="134"/>
      <c r="E103" s="135"/>
      <c r="F103" s="72">
        <f>SUM(F99:F102)</f>
        <v>0</v>
      </c>
      <c r="H103" s="27"/>
      <c r="I103" s="21"/>
      <c r="J103" s="21"/>
      <c r="K103" s="50"/>
      <c r="L103" s="21"/>
      <c r="M103" s="27"/>
      <c r="N103" s="21"/>
      <c r="O103" s="21"/>
      <c r="P103" s="20"/>
    </row>
    <row r="104" spans="1:16" ht="15.75">
      <c r="A104" s="139" t="s">
        <v>96</v>
      </c>
      <c r="B104" s="140"/>
      <c r="C104" s="108"/>
      <c r="D104" s="109"/>
      <c r="E104" s="109"/>
      <c r="F104" s="110"/>
      <c r="H104" s="62"/>
      <c r="I104" s="37"/>
      <c r="J104" s="37"/>
      <c r="K104" s="60"/>
      <c r="L104" s="21"/>
      <c r="M104" s="27"/>
      <c r="N104" s="37"/>
      <c r="O104" s="37"/>
      <c r="P104" s="37"/>
    </row>
    <row r="105" spans="1:16">
      <c r="A105" s="111"/>
      <c r="B105" s="75" t="s">
        <v>66</v>
      </c>
      <c r="C105" s="88">
        <v>60</v>
      </c>
      <c r="D105" s="12" t="s">
        <v>40</v>
      </c>
      <c r="E105" s="13"/>
      <c r="F105" s="13">
        <f>C105*E105</f>
        <v>0</v>
      </c>
      <c r="G105" s="15"/>
      <c r="H105" s="27"/>
      <c r="I105" s="63"/>
      <c r="J105" s="31"/>
      <c r="K105" s="47"/>
      <c r="L105" s="21"/>
      <c r="M105" s="27"/>
      <c r="N105" s="27"/>
      <c r="O105" s="31"/>
      <c r="P105" s="19"/>
    </row>
    <row r="106" spans="1:16">
      <c r="A106" s="131" t="s">
        <v>106</v>
      </c>
      <c r="B106" s="132"/>
      <c r="C106" s="132"/>
      <c r="D106" s="132"/>
      <c r="E106" s="148"/>
      <c r="F106" s="72">
        <f>SUM(F105)</f>
        <v>0</v>
      </c>
      <c r="H106" s="27"/>
      <c r="I106" s="64"/>
      <c r="J106" s="21"/>
      <c r="K106" s="50"/>
      <c r="L106" s="21"/>
      <c r="M106" s="27"/>
      <c r="N106" s="65"/>
      <c r="O106" s="21"/>
      <c r="P106" s="20"/>
    </row>
    <row r="107" spans="1:16" ht="15.75">
      <c r="A107" s="139" t="s">
        <v>97</v>
      </c>
      <c r="B107" s="140"/>
      <c r="C107" s="109"/>
      <c r="D107" s="109"/>
      <c r="E107" s="109"/>
      <c r="F107" s="110"/>
      <c r="H107" s="21"/>
      <c r="I107" s="66"/>
      <c r="J107" s="37"/>
      <c r="K107" s="60"/>
      <c r="L107" s="21"/>
      <c r="M107" s="27"/>
      <c r="N107" s="37"/>
      <c r="O107" s="37"/>
      <c r="P107" s="37"/>
    </row>
    <row r="108" spans="1:16" ht="17.25">
      <c r="A108" s="12">
        <v>1</v>
      </c>
      <c r="B108" s="75" t="s">
        <v>20</v>
      </c>
      <c r="C108" s="87">
        <v>50</v>
      </c>
      <c r="D108" s="12" t="s">
        <v>140</v>
      </c>
      <c r="E108" s="13"/>
      <c r="F108" s="13">
        <f>C108*E108</f>
        <v>0</v>
      </c>
      <c r="H108" s="58"/>
      <c r="I108" s="63"/>
      <c r="J108" s="31"/>
      <c r="K108" s="47"/>
      <c r="L108" s="21"/>
      <c r="M108" s="27"/>
      <c r="N108" s="27"/>
      <c r="O108" s="31"/>
      <c r="P108" s="19"/>
    </row>
    <row r="109" spans="1:16">
      <c r="A109" s="12">
        <v>2</v>
      </c>
      <c r="B109" s="75" t="s">
        <v>19</v>
      </c>
      <c r="C109" s="88">
        <v>20</v>
      </c>
      <c r="D109" s="12" t="s">
        <v>1</v>
      </c>
      <c r="E109" s="13"/>
      <c r="F109" s="13">
        <f t="shared" ref="F109:F114" si="9">C109*E109</f>
        <v>0</v>
      </c>
      <c r="H109" s="27"/>
      <c r="I109" s="63"/>
      <c r="J109" s="31"/>
      <c r="K109" s="47"/>
      <c r="L109" s="21"/>
      <c r="M109" s="27"/>
      <c r="N109" s="27"/>
      <c r="O109" s="31"/>
      <c r="P109" s="19"/>
    </row>
    <row r="110" spans="1:16">
      <c r="A110" s="12">
        <v>3</v>
      </c>
      <c r="B110" s="75" t="s">
        <v>28</v>
      </c>
      <c r="C110" s="88">
        <v>8</v>
      </c>
      <c r="D110" s="12" t="s">
        <v>1</v>
      </c>
      <c r="E110" s="13"/>
      <c r="F110" s="13">
        <f t="shared" si="9"/>
        <v>0</v>
      </c>
      <c r="H110" s="27"/>
      <c r="I110" s="63"/>
      <c r="J110" s="31"/>
      <c r="K110" s="47"/>
      <c r="L110" s="21"/>
      <c r="M110" s="27"/>
      <c r="N110" s="27"/>
      <c r="O110" s="31"/>
      <c r="P110" s="19"/>
    </row>
    <row r="111" spans="1:16" ht="14.25" customHeight="1">
      <c r="A111" s="12">
        <v>4</v>
      </c>
      <c r="B111" s="75" t="s">
        <v>29</v>
      </c>
      <c r="C111" s="88">
        <v>15</v>
      </c>
      <c r="D111" s="12" t="s">
        <v>0</v>
      </c>
      <c r="E111" s="13"/>
      <c r="F111" s="13">
        <f t="shared" si="9"/>
        <v>0</v>
      </c>
      <c r="H111" s="27"/>
      <c r="I111" s="63"/>
      <c r="J111" s="31"/>
      <c r="K111" s="47"/>
      <c r="L111" s="21"/>
      <c r="M111" s="27"/>
      <c r="N111" s="27"/>
      <c r="O111" s="31"/>
      <c r="P111" s="19"/>
    </row>
    <row r="112" spans="1:16">
      <c r="A112" s="12">
        <v>5</v>
      </c>
      <c r="B112" s="75" t="s">
        <v>5</v>
      </c>
      <c r="C112" s="88">
        <v>15</v>
      </c>
      <c r="D112" s="12" t="s">
        <v>1</v>
      </c>
      <c r="E112" s="13"/>
      <c r="F112" s="13">
        <f t="shared" si="9"/>
        <v>0</v>
      </c>
      <c r="H112" s="27"/>
      <c r="I112" s="63"/>
      <c r="J112" s="31"/>
      <c r="K112" s="47"/>
      <c r="L112" s="21"/>
      <c r="M112" s="27"/>
      <c r="N112" s="27"/>
      <c r="O112" s="31"/>
      <c r="P112" s="19"/>
    </row>
    <row r="113" spans="1:16">
      <c r="A113" s="12">
        <v>6</v>
      </c>
      <c r="B113" s="75" t="s">
        <v>3</v>
      </c>
      <c r="C113" s="88">
        <v>15</v>
      </c>
      <c r="D113" s="12" t="s">
        <v>1</v>
      </c>
      <c r="E113" s="13"/>
      <c r="F113" s="13">
        <f t="shared" si="9"/>
        <v>0</v>
      </c>
      <c r="H113" s="27"/>
      <c r="I113" s="63"/>
      <c r="J113" s="31"/>
      <c r="K113" s="47"/>
      <c r="L113" s="21"/>
      <c r="M113" s="27"/>
      <c r="N113" s="27"/>
      <c r="O113" s="31"/>
      <c r="P113" s="19"/>
    </row>
    <row r="114" spans="1:16">
      <c r="A114" s="112">
        <v>7</v>
      </c>
      <c r="B114" s="113" t="s">
        <v>38</v>
      </c>
      <c r="C114" s="114">
        <v>120</v>
      </c>
      <c r="D114" s="91" t="s">
        <v>0</v>
      </c>
      <c r="E114" s="115"/>
      <c r="F114" s="115">
        <f t="shared" si="9"/>
        <v>0</v>
      </c>
      <c r="G114" s="14"/>
      <c r="H114" s="38"/>
      <c r="I114" s="63"/>
      <c r="J114" s="31"/>
      <c r="K114" s="48"/>
      <c r="L114" s="21"/>
      <c r="M114" s="27"/>
      <c r="N114" s="27"/>
      <c r="O114" s="31"/>
      <c r="P114" s="19"/>
    </row>
    <row r="115" spans="1:16">
      <c r="A115" s="131" t="s">
        <v>103</v>
      </c>
      <c r="B115" s="132"/>
      <c r="C115" s="132"/>
      <c r="D115" s="132"/>
      <c r="E115" s="132"/>
      <c r="F115" s="74">
        <f>SUM(F108:F114)</f>
        <v>0</v>
      </c>
      <c r="G115" s="14"/>
      <c r="H115" s="38"/>
      <c r="I115" s="63"/>
      <c r="J115" s="31"/>
      <c r="K115" s="48"/>
      <c r="L115" s="21"/>
      <c r="M115" s="27"/>
      <c r="N115" s="27"/>
      <c r="O115" s="31"/>
      <c r="P115" s="19"/>
    </row>
    <row r="116" spans="1:16" ht="18.75">
      <c r="A116" s="141" t="s">
        <v>98</v>
      </c>
      <c r="B116" s="142"/>
      <c r="C116" s="68"/>
      <c r="D116" s="81"/>
      <c r="E116" s="82"/>
      <c r="F116" s="70"/>
      <c r="G116" s="16"/>
      <c r="H116" s="32"/>
      <c r="I116" s="35"/>
      <c r="J116" s="33"/>
      <c r="K116" s="51"/>
      <c r="L116" s="33"/>
      <c r="M116" s="32"/>
      <c r="N116" s="33"/>
      <c r="O116" s="33"/>
      <c r="P116" s="34"/>
    </row>
    <row r="117" spans="1:16" ht="30">
      <c r="A117" s="11">
        <v>1</v>
      </c>
      <c r="B117" s="79" t="s">
        <v>128</v>
      </c>
      <c r="C117" s="80">
        <v>2</v>
      </c>
      <c r="D117" s="83" t="s">
        <v>40</v>
      </c>
      <c r="E117" s="84"/>
      <c r="F117" s="13">
        <f>C117*E117</f>
        <v>0</v>
      </c>
      <c r="G117" s="17"/>
      <c r="H117" s="32"/>
      <c r="I117" s="35"/>
      <c r="J117" s="33"/>
      <c r="K117" s="51"/>
      <c r="L117" s="33"/>
      <c r="M117" s="33"/>
      <c r="N117" s="33"/>
      <c r="O117" s="34"/>
      <c r="P117" s="34"/>
    </row>
    <row r="118" spans="1:16" ht="47.25" customHeight="1">
      <c r="A118" s="11">
        <v>2</v>
      </c>
      <c r="B118" s="79" t="s">
        <v>133</v>
      </c>
      <c r="C118" s="80">
        <v>320</v>
      </c>
      <c r="D118" s="83" t="s">
        <v>130</v>
      </c>
      <c r="E118" s="85"/>
      <c r="F118" s="13">
        <f>C118*E118</f>
        <v>0</v>
      </c>
      <c r="G118" s="17"/>
      <c r="H118" s="32"/>
      <c r="I118" s="17"/>
      <c r="J118" s="17"/>
      <c r="K118" s="67"/>
      <c r="L118" s="33"/>
      <c r="M118" s="33"/>
      <c r="N118" s="33"/>
      <c r="O118" s="34"/>
      <c r="P118" s="34"/>
    </row>
    <row r="119" spans="1:16" ht="48.75" customHeight="1">
      <c r="A119" s="11">
        <v>3</v>
      </c>
      <c r="B119" s="79" t="s">
        <v>134</v>
      </c>
      <c r="C119" s="80">
        <v>168</v>
      </c>
      <c r="D119" s="83" t="s">
        <v>131</v>
      </c>
      <c r="E119" s="84"/>
      <c r="F119" s="13">
        <f t="shared" ref="F119:F124" si="10">C119*E119</f>
        <v>0</v>
      </c>
      <c r="G119" s="17"/>
      <c r="H119" s="32"/>
      <c r="I119" s="17"/>
      <c r="J119" s="17"/>
      <c r="K119" s="67"/>
      <c r="L119" s="33"/>
      <c r="M119" s="33"/>
      <c r="N119" s="33"/>
      <c r="O119" s="34"/>
      <c r="P119" s="34"/>
    </row>
    <row r="120" spans="1:16" ht="18.75">
      <c r="A120" s="11">
        <v>4</v>
      </c>
      <c r="B120" s="75" t="s">
        <v>129</v>
      </c>
      <c r="C120" s="80">
        <v>28</v>
      </c>
      <c r="D120" s="83" t="s">
        <v>0</v>
      </c>
      <c r="E120" s="84"/>
      <c r="F120" s="13">
        <f t="shared" si="10"/>
        <v>0</v>
      </c>
      <c r="G120" s="17"/>
      <c r="H120" s="32"/>
      <c r="I120" s="17"/>
      <c r="J120" s="17"/>
      <c r="K120" s="67"/>
      <c r="L120" s="33"/>
      <c r="M120" s="33"/>
      <c r="N120" s="33"/>
      <c r="O120" s="34"/>
      <c r="P120" s="34"/>
    </row>
    <row r="121" spans="1:16" ht="34.5" customHeight="1">
      <c r="A121" s="11">
        <v>5</v>
      </c>
      <c r="B121" s="79" t="s">
        <v>135</v>
      </c>
      <c r="C121" s="80">
        <v>480</v>
      </c>
      <c r="D121" s="83" t="s">
        <v>130</v>
      </c>
      <c r="E121" s="84"/>
      <c r="F121" s="13">
        <f t="shared" si="10"/>
        <v>0</v>
      </c>
      <c r="G121" s="17"/>
      <c r="H121" s="32"/>
      <c r="I121" s="17"/>
      <c r="J121" s="17"/>
      <c r="K121" s="67"/>
      <c r="L121" s="33"/>
      <c r="M121" s="33"/>
      <c r="N121" s="33"/>
      <c r="O121" s="34"/>
      <c r="P121" s="34"/>
    </row>
    <row r="122" spans="1:16" ht="34.5" customHeight="1">
      <c r="A122" s="11">
        <v>6</v>
      </c>
      <c r="B122" s="79" t="s">
        <v>136</v>
      </c>
      <c r="C122" s="80">
        <v>464</v>
      </c>
      <c r="D122" s="83" t="s">
        <v>130</v>
      </c>
      <c r="E122" s="85"/>
      <c r="F122" s="13">
        <f t="shared" si="10"/>
        <v>0</v>
      </c>
      <c r="G122" s="17"/>
      <c r="H122" s="32"/>
      <c r="I122" s="17"/>
      <c r="J122" s="17"/>
      <c r="K122" s="67"/>
      <c r="L122" s="33"/>
      <c r="M122" s="33"/>
      <c r="N122" s="33"/>
      <c r="O122" s="34"/>
      <c r="P122" s="34"/>
    </row>
    <row r="123" spans="1:16" ht="39.75" customHeight="1">
      <c r="A123" s="11">
        <v>7</v>
      </c>
      <c r="B123" s="75" t="s">
        <v>137</v>
      </c>
      <c r="C123" s="80">
        <v>448</v>
      </c>
      <c r="D123" s="83" t="s">
        <v>130</v>
      </c>
      <c r="E123" s="85"/>
      <c r="F123" s="13">
        <f t="shared" si="10"/>
        <v>0</v>
      </c>
      <c r="G123" s="17"/>
      <c r="H123" s="32"/>
      <c r="I123" s="17"/>
      <c r="J123" s="17"/>
      <c r="K123" s="67"/>
      <c r="L123" s="33"/>
      <c r="M123" s="33"/>
      <c r="N123" s="33"/>
      <c r="O123" s="34"/>
      <c r="P123" s="34"/>
    </row>
    <row r="124" spans="1:16" ht="36.75" customHeight="1">
      <c r="A124" s="11">
        <v>8</v>
      </c>
      <c r="B124" s="79" t="s">
        <v>138</v>
      </c>
      <c r="C124" s="80">
        <v>120</v>
      </c>
      <c r="D124" s="83" t="s">
        <v>130</v>
      </c>
      <c r="E124" s="85"/>
      <c r="F124" s="13">
        <f t="shared" si="10"/>
        <v>0</v>
      </c>
      <c r="G124" s="17"/>
      <c r="H124" s="32"/>
      <c r="I124" s="17"/>
      <c r="J124" s="17"/>
      <c r="K124" s="67"/>
      <c r="L124" s="33"/>
      <c r="M124" s="33"/>
      <c r="N124" s="33"/>
      <c r="O124" s="34"/>
      <c r="P124" s="34"/>
    </row>
    <row r="125" spans="1:16" ht="18.75">
      <c r="A125" s="136" t="s">
        <v>105</v>
      </c>
      <c r="B125" s="137"/>
      <c r="C125" s="137"/>
      <c r="D125" s="138"/>
      <c r="E125" s="138"/>
      <c r="F125" s="72">
        <f>SUM(F117:F124)</f>
        <v>0</v>
      </c>
      <c r="G125" s="17"/>
      <c r="H125" s="32"/>
      <c r="I125" s="17"/>
      <c r="J125" s="17"/>
      <c r="K125" s="67"/>
      <c r="L125" s="33"/>
      <c r="M125" s="33"/>
      <c r="N125" s="33"/>
      <c r="O125" s="34"/>
      <c r="P125" s="34"/>
    </row>
    <row r="126" spans="1:16" ht="33.75" customHeight="1">
      <c r="A126" s="143" t="s">
        <v>99</v>
      </c>
      <c r="B126" s="144"/>
      <c r="C126" s="69"/>
      <c r="D126" s="69"/>
      <c r="E126" s="69"/>
      <c r="F126" s="71"/>
      <c r="H126" s="21"/>
      <c r="L126" s="21"/>
      <c r="M126" s="21"/>
      <c r="N126" s="21"/>
      <c r="O126" s="21"/>
      <c r="P126" s="21"/>
    </row>
    <row r="127" spans="1:16" ht="27.75" customHeight="1">
      <c r="A127" s="11">
        <v>1</v>
      </c>
      <c r="B127" s="86" t="s">
        <v>132</v>
      </c>
      <c r="C127" s="11">
        <v>1</v>
      </c>
      <c r="D127" s="11" t="s">
        <v>127</v>
      </c>
      <c r="E127" s="13"/>
      <c r="F127" s="13">
        <f>C127*E127</f>
        <v>0</v>
      </c>
      <c r="H127" s="21"/>
    </row>
    <row r="128" spans="1:16">
      <c r="A128" s="133" t="s">
        <v>104</v>
      </c>
      <c r="B128" s="134"/>
      <c r="C128" s="134"/>
      <c r="D128" s="134"/>
      <c r="E128" s="135"/>
      <c r="F128" s="72">
        <f>SUM(F127)</f>
        <v>0</v>
      </c>
    </row>
    <row r="129" spans="1:15" ht="21.75" customHeight="1">
      <c r="A129" s="145" t="s">
        <v>100</v>
      </c>
      <c r="B129" s="146"/>
      <c r="C129" s="146"/>
      <c r="D129" s="146"/>
      <c r="E129" s="147"/>
      <c r="F129" s="116">
        <f>SUM(F128+F125+F115+F106+F103+F97+F84+F80+F73+F69+F65+F60+F54+F47+F38+F34+F23)</f>
        <v>0</v>
      </c>
    </row>
    <row r="130" spans="1:15" ht="21" customHeight="1">
      <c r="A130" s="125" t="s">
        <v>101</v>
      </c>
      <c r="B130" s="126"/>
      <c r="C130" s="126"/>
      <c r="D130" s="126"/>
      <c r="E130" s="127"/>
      <c r="F130" s="117">
        <f>F129*23%</f>
        <v>0</v>
      </c>
    </row>
    <row r="131" spans="1:15" ht="21" customHeight="1">
      <c r="A131" s="128" t="s">
        <v>102</v>
      </c>
      <c r="B131" s="129"/>
      <c r="C131" s="129"/>
      <c r="D131" s="129"/>
      <c r="E131" s="130"/>
      <c r="F131" s="118">
        <f>SUM(F130+F129)</f>
        <v>0</v>
      </c>
    </row>
    <row r="132" spans="1:15">
      <c r="A132" s="120" t="s">
        <v>123</v>
      </c>
      <c r="B132" s="120"/>
      <c r="C132" s="120"/>
      <c r="D132" s="120"/>
      <c r="E132" s="120"/>
      <c r="F132" s="120"/>
    </row>
    <row r="133" spans="1:15">
      <c r="A133" s="121"/>
      <c r="B133" s="121"/>
      <c r="C133" s="121"/>
      <c r="D133" s="121"/>
      <c r="E133" s="121"/>
      <c r="F133" s="121"/>
    </row>
    <row r="136" spans="1:15">
      <c r="B136" t="s">
        <v>125</v>
      </c>
      <c r="D136" s="123" t="s">
        <v>124</v>
      </c>
      <c r="E136" s="123"/>
      <c r="F136" s="123"/>
    </row>
    <row r="137" spans="1:15">
      <c r="B137" s="77" t="s">
        <v>126</v>
      </c>
      <c r="D137" s="122" t="s">
        <v>141</v>
      </c>
      <c r="E137" s="122"/>
      <c r="F137" s="122"/>
      <c r="O137" t="s">
        <v>30</v>
      </c>
    </row>
    <row r="138" spans="1:15">
      <c r="F138"/>
      <c r="O138">
        <f>9+5+5+80+8+11+80+48+17</f>
        <v>263</v>
      </c>
    </row>
    <row r="139" spans="1:15">
      <c r="F139"/>
      <c r="O139">
        <f>14+60+53+60+8+16+34+72+42+29+8</f>
        <v>396</v>
      </c>
    </row>
    <row r="140" spans="1:15">
      <c r="F140"/>
      <c r="O140">
        <f>6+7+11+19+7+7+7</f>
        <v>64</v>
      </c>
    </row>
    <row r="141" spans="1:15">
      <c r="F141"/>
      <c r="O141">
        <f>38+6+15+27+40+19+44</f>
        <v>189</v>
      </c>
    </row>
    <row r="142" spans="1:15">
      <c r="F142"/>
      <c r="O142">
        <f>4+3+8+4+4</f>
        <v>23</v>
      </c>
    </row>
    <row r="143" spans="1:15">
      <c r="F143"/>
    </row>
    <row r="144" spans="1:15">
      <c r="F144"/>
      <c r="O144">
        <f>8+12+9+11</f>
        <v>40</v>
      </c>
    </row>
    <row r="145" spans="6:15">
      <c r="F145"/>
    </row>
    <row r="146" spans="6:15">
      <c r="F146"/>
      <c r="O146">
        <f>13+21+11+11+59+13+21+21+21</f>
        <v>191</v>
      </c>
    </row>
    <row r="147" spans="6:15">
      <c r="F147"/>
      <c r="O147">
        <f>62+92+70</f>
        <v>224</v>
      </c>
    </row>
    <row r="148" spans="6:15">
      <c r="F148"/>
    </row>
    <row r="149" spans="6:15">
      <c r="F149"/>
    </row>
    <row r="150" spans="6:15">
      <c r="F150"/>
    </row>
    <row r="151" spans="6:15">
      <c r="F151"/>
      <c r="O151">
        <f>38+20+29+10+54</f>
        <v>151</v>
      </c>
    </row>
    <row r="152" spans="6:15">
      <c r="F152"/>
      <c r="O152">
        <f>50+50</f>
        <v>100</v>
      </c>
    </row>
    <row r="153" spans="6:15">
      <c r="F153"/>
    </row>
    <row r="154" spans="6:15">
      <c r="F154"/>
    </row>
    <row r="155" spans="6:15">
      <c r="F155"/>
      <c r="O155">
        <v>25</v>
      </c>
    </row>
    <row r="156" spans="6:15">
      <c r="F156"/>
      <c r="O156">
        <f>11+11</f>
        <v>22</v>
      </c>
    </row>
    <row r="157" spans="6:15">
      <c r="F157"/>
    </row>
    <row r="158" spans="6:15">
      <c r="F158"/>
    </row>
    <row r="159" spans="6:15">
      <c r="F159"/>
    </row>
    <row r="160" spans="6:15">
      <c r="F160"/>
      <c r="O160">
        <f>6+7+15</f>
        <v>28</v>
      </c>
    </row>
    <row r="161" spans="6:15">
      <c r="F161"/>
      <c r="O161">
        <f>11+53+124+27</f>
        <v>215</v>
      </c>
    </row>
    <row r="162" spans="6:15">
      <c r="F162"/>
    </row>
    <row r="163" spans="6:15">
      <c r="F163"/>
      <c r="O163">
        <v>20</v>
      </c>
    </row>
    <row r="164" spans="6:15">
      <c r="F164"/>
    </row>
    <row r="165" spans="6:15">
      <c r="O165">
        <v>16</v>
      </c>
    </row>
    <row r="166" spans="6:15">
      <c r="O166">
        <v>8</v>
      </c>
    </row>
  </sheetData>
  <mergeCells count="50">
    <mergeCell ref="A9:F9"/>
    <mergeCell ref="A11:B11"/>
    <mergeCell ref="A7:F7"/>
    <mergeCell ref="A1:B2"/>
    <mergeCell ref="D2:E2"/>
    <mergeCell ref="A3:F3"/>
    <mergeCell ref="A5:F5"/>
    <mergeCell ref="A6:F6"/>
    <mergeCell ref="A24:B24"/>
    <mergeCell ref="A35:B35"/>
    <mergeCell ref="A39:B39"/>
    <mergeCell ref="A38:E38"/>
    <mergeCell ref="A34:E34"/>
    <mergeCell ref="A69:E69"/>
    <mergeCell ref="A65:E65"/>
    <mergeCell ref="A60:E60"/>
    <mergeCell ref="A54:E54"/>
    <mergeCell ref="A25:B25"/>
    <mergeCell ref="A23:E23"/>
    <mergeCell ref="A103:E103"/>
    <mergeCell ref="A97:E97"/>
    <mergeCell ref="A84:E84"/>
    <mergeCell ref="A80:E80"/>
    <mergeCell ref="A73:E73"/>
    <mergeCell ref="A74:B74"/>
    <mergeCell ref="A75:B75"/>
    <mergeCell ref="A81:B81"/>
    <mergeCell ref="A85:B85"/>
    <mergeCell ref="A98:B98"/>
    <mergeCell ref="A48:B48"/>
    <mergeCell ref="A55:B55"/>
    <mergeCell ref="A61:B61"/>
    <mergeCell ref="A66:B66"/>
    <mergeCell ref="A70:B70"/>
    <mergeCell ref="A132:F132"/>
    <mergeCell ref="A133:F133"/>
    <mergeCell ref="D137:F137"/>
    <mergeCell ref="D136:F136"/>
    <mergeCell ref="A47:E47"/>
    <mergeCell ref="A130:E130"/>
    <mergeCell ref="A131:E131"/>
    <mergeCell ref="A115:E115"/>
    <mergeCell ref="A128:E128"/>
    <mergeCell ref="A125:E125"/>
    <mergeCell ref="A104:B104"/>
    <mergeCell ref="A107:B107"/>
    <mergeCell ref="A116:B116"/>
    <mergeCell ref="A126:B126"/>
    <mergeCell ref="A129:E129"/>
    <mergeCell ref="A106:E106"/>
  </mergeCells>
  <pageMargins left="0.70866141732283472" right="0.70866141732283472" top="0.74803149606299213" bottom="0.74803149606299213" header="0.31496062992125984" footer="0.31496062992125984"/>
  <pageSetup paperSize="8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51"/>
  <sheetViews>
    <sheetView workbookViewId="0">
      <selection activeCell="N5" sqref="N5"/>
    </sheetView>
  </sheetViews>
  <sheetFormatPr defaultRowHeight="15"/>
  <sheetData>
    <row r="3" spans="2:14">
      <c r="B3" s="3" t="s">
        <v>67</v>
      </c>
      <c r="C3" s="4"/>
      <c r="D3" s="4" t="s">
        <v>31</v>
      </c>
      <c r="E3" s="4" t="s">
        <v>32</v>
      </c>
      <c r="F3" s="4"/>
      <c r="G3" s="4" t="s">
        <v>31</v>
      </c>
      <c r="H3" s="5" t="s">
        <v>32</v>
      </c>
      <c r="L3" t="s">
        <v>70</v>
      </c>
      <c r="M3">
        <f>250*1*0.5</f>
        <v>125</v>
      </c>
    </row>
    <row r="4" spans="2:14">
      <c r="B4" s="6">
        <v>1</v>
      </c>
      <c r="C4">
        <v>0</v>
      </c>
      <c r="D4">
        <v>49.5</v>
      </c>
      <c r="E4">
        <v>0</v>
      </c>
      <c r="G4">
        <f>(C5-C4)*(D4+D5)/2</f>
        <v>801.43000000000006</v>
      </c>
      <c r="H4" s="7">
        <f>(C5-C4)*(E5+E4)/2</f>
        <v>77.039999999999992</v>
      </c>
      <c r="L4" t="s">
        <v>71</v>
      </c>
      <c r="M4">
        <f>1000*0.5*0.3</f>
        <v>150</v>
      </c>
    </row>
    <row r="5" spans="2:14">
      <c r="B5" s="6">
        <v>2</v>
      </c>
      <c r="C5">
        <v>21.4</v>
      </c>
      <c r="D5">
        <v>25.4</v>
      </c>
      <c r="E5">
        <v>7.2</v>
      </c>
      <c r="G5">
        <f t="shared" ref="G5:G9" si="0">(C6-C5)*(D5+D6)/2</f>
        <v>437.85499999999996</v>
      </c>
      <c r="H5" s="7">
        <f t="shared" ref="H5:H9" si="1">(C6-C5)*(E6+E5)/2</f>
        <v>120.175</v>
      </c>
      <c r="L5" t="s">
        <v>72</v>
      </c>
      <c r="M5">
        <f>1100*0.5*0.3</f>
        <v>165</v>
      </c>
    </row>
    <row r="6" spans="2:14">
      <c r="B6" s="6">
        <v>3</v>
      </c>
      <c r="C6">
        <v>42.3</v>
      </c>
      <c r="D6">
        <v>16.5</v>
      </c>
      <c r="E6">
        <v>4.3</v>
      </c>
      <c r="G6">
        <f t="shared" si="0"/>
        <v>487.2000000000001</v>
      </c>
      <c r="H6" s="7">
        <f t="shared" si="1"/>
        <v>48.160000000000011</v>
      </c>
      <c r="L6" t="s">
        <v>73</v>
      </c>
      <c r="M6">
        <f>850*1.2*1.5</f>
        <v>1530</v>
      </c>
      <c r="N6">
        <f>850*0.5*1.5</f>
        <v>637.5</v>
      </c>
    </row>
    <row r="7" spans="2:14">
      <c r="B7" s="6">
        <v>4</v>
      </c>
      <c r="C7">
        <v>64.7</v>
      </c>
      <c r="D7">
        <v>27</v>
      </c>
      <c r="E7">
        <v>0</v>
      </c>
      <c r="G7">
        <f t="shared" si="0"/>
        <v>771.68</v>
      </c>
      <c r="H7" s="7">
        <f t="shared" si="1"/>
        <v>0</v>
      </c>
      <c r="M7">
        <f>SUM(M3:M6)</f>
        <v>1970</v>
      </c>
    </row>
    <row r="8" spans="2:14">
      <c r="B8" s="6">
        <v>5</v>
      </c>
      <c r="C8">
        <v>85.5</v>
      </c>
      <c r="D8">
        <v>47.2</v>
      </c>
      <c r="E8">
        <v>0</v>
      </c>
      <c r="G8">
        <f t="shared" si="0"/>
        <v>875.07200000000023</v>
      </c>
      <c r="H8" s="7">
        <f t="shared" si="1"/>
        <v>0</v>
      </c>
    </row>
    <row r="9" spans="2:14">
      <c r="B9" s="6">
        <v>6</v>
      </c>
      <c r="C9">
        <v>109.7</v>
      </c>
      <c r="D9">
        <v>25.12</v>
      </c>
      <c r="E9">
        <v>0</v>
      </c>
      <c r="G9">
        <f t="shared" si="0"/>
        <v>129.36799999999997</v>
      </c>
      <c r="H9" s="7">
        <f t="shared" si="1"/>
        <v>0</v>
      </c>
    </row>
    <row r="10" spans="2:14">
      <c r="B10" s="6"/>
      <c r="C10">
        <v>120</v>
      </c>
      <c r="D10">
        <v>0</v>
      </c>
      <c r="G10">
        <f>SUM(G4:G9)</f>
        <v>3502.605</v>
      </c>
      <c r="H10" s="7">
        <f>SUM(H4:H9)</f>
        <v>245.375</v>
      </c>
    </row>
    <row r="11" spans="2:14">
      <c r="B11" s="6"/>
      <c r="H11" s="7"/>
    </row>
    <row r="12" spans="2:14">
      <c r="B12" s="6"/>
      <c r="G12">
        <f>12*9</f>
        <v>108</v>
      </c>
      <c r="H12" s="7">
        <f>3.5*6.2</f>
        <v>21.7</v>
      </c>
    </row>
    <row r="13" spans="2:14">
      <c r="B13" s="6"/>
      <c r="H13" s="7"/>
    </row>
    <row r="14" spans="2:14">
      <c r="B14" s="8"/>
      <c r="C14" s="9"/>
      <c r="D14" s="9"/>
      <c r="E14" s="9"/>
      <c r="F14" s="9"/>
      <c r="G14" s="9">
        <f>G12+G10</f>
        <v>3610.605</v>
      </c>
      <c r="H14" s="10">
        <f>H12+H10</f>
        <v>267.07499999999999</v>
      </c>
    </row>
    <row r="16" spans="2:14">
      <c r="B16" s="3" t="s">
        <v>68</v>
      </c>
      <c r="C16" s="4">
        <v>0</v>
      </c>
      <c r="D16" s="4" t="s">
        <v>31</v>
      </c>
      <c r="E16" s="4" t="s">
        <v>32</v>
      </c>
      <c r="F16" s="4"/>
      <c r="G16" s="4" t="s">
        <v>31</v>
      </c>
      <c r="H16" s="5" t="s">
        <v>32</v>
      </c>
    </row>
    <row r="17" spans="2:8">
      <c r="B17" s="6">
        <v>1</v>
      </c>
      <c r="C17">
        <v>16.399999999999999</v>
      </c>
      <c r="D17">
        <v>80</v>
      </c>
      <c r="E17">
        <v>0</v>
      </c>
      <c r="G17">
        <f>(C17-C16)*D17</f>
        <v>1312</v>
      </c>
      <c r="H17" s="7"/>
    </row>
    <row r="18" spans="2:8">
      <c r="B18" s="6">
        <v>2</v>
      </c>
      <c r="C18">
        <v>32.1</v>
      </c>
      <c r="D18">
        <v>50</v>
      </c>
      <c r="E18">
        <v>0</v>
      </c>
      <c r="G18">
        <f>(C18-C17)*(D18+D17)/2</f>
        <v>1020.5000000000002</v>
      </c>
      <c r="H18" s="7"/>
    </row>
    <row r="19" spans="2:8">
      <c r="B19" s="6">
        <v>3</v>
      </c>
      <c r="C19">
        <v>60</v>
      </c>
      <c r="D19">
        <v>17</v>
      </c>
      <c r="E19">
        <v>0</v>
      </c>
      <c r="G19">
        <f t="shared" ref="G19:G23" si="2">(C19-C18)*(D19+D18)/2</f>
        <v>934.65</v>
      </c>
      <c r="H19" s="7">
        <f>(C19-C18)*(E18+E19)/2</f>
        <v>0</v>
      </c>
    </row>
    <row r="20" spans="2:8">
      <c r="B20" s="6">
        <v>4</v>
      </c>
      <c r="C20">
        <v>94.6</v>
      </c>
      <c r="D20">
        <v>8.1999999999999993</v>
      </c>
      <c r="E20">
        <v>2</v>
      </c>
      <c r="G20">
        <f t="shared" si="2"/>
        <v>435.95999999999992</v>
      </c>
      <c r="H20" s="7">
        <f>(C20-C19)*(E19+E20)/2</f>
        <v>34.599999999999994</v>
      </c>
    </row>
    <row r="21" spans="2:8">
      <c r="B21" s="6">
        <v>5</v>
      </c>
      <c r="C21">
        <v>118.6</v>
      </c>
      <c r="D21">
        <v>7.3</v>
      </c>
      <c r="E21">
        <v>2.2000000000000002</v>
      </c>
      <c r="G21">
        <f t="shared" si="2"/>
        <v>186</v>
      </c>
      <c r="H21" s="7">
        <f t="shared" ref="H21:H23" si="3">(C21-C20)*(E20+E21)/2</f>
        <v>50.400000000000006</v>
      </c>
    </row>
    <row r="22" spans="2:8">
      <c r="B22" s="6">
        <v>6</v>
      </c>
      <c r="C22">
        <v>145.30000000000001</v>
      </c>
      <c r="D22">
        <v>7.2</v>
      </c>
      <c r="E22">
        <v>2.8</v>
      </c>
      <c r="G22">
        <f t="shared" si="2"/>
        <v>193.57500000000013</v>
      </c>
      <c r="H22" s="7">
        <f t="shared" si="3"/>
        <v>66.750000000000043</v>
      </c>
    </row>
    <row r="23" spans="2:8">
      <c r="B23" s="6"/>
      <c r="C23">
        <v>150</v>
      </c>
      <c r="D23">
        <v>3</v>
      </c>
      <c r="E23">
        <v>1</v>
      </c>
      <c r="G23">
        <f t="shared" si="2"/>
        <v>23.969999999999942</v>
      </c>
      <c r="H23" s="7">
        <f t="shared" si="3"/>
        <v>8.9299999999999784</v>
      </c>
    </row>
    <row r="24" spans="2:8">
      <c r="B24" s="6"/>
      <c r="G24">
        <f>SUM(G17:G23)</f>
        <v>4106.6550000000007</v>
      </c>
      <c r="H24" s="7">
        <f>SUM(H19:H23)</f>
        <v>160.68000000000004</v>
      </c>
    </row>
    <row r="25" spans="2:8">
      <c r="B25" s="6"/>
      <c r="H25" s="7"/>
    </row>
    <row r="26" spans="2:8">
      <c r="B26" s="6"/>
      <c r="G26">
        <f>210*0.2</f>
        <v>42</v>
      </c>
      <c r="H26" s="7"/>
    </row>
    <row r="27" spans="2:8">
      <c r="B27" s="6"/>
      <c r="H27" s="7"/>
    </row>
    <row r="28" spans="2:8">
      <c r="B28" s="8"/>
      <c r="C28" s="9"/>
      <c r="D28" s="9"/>
      <c r="E28" s="9"/>
      <c r="F28" s="9"/>
      <c r="G28" s="9">
        <f>SUM(G24:G27)</f>
        <v>4148.6550000000007</v>
      </c>
      <c r="H28" s="10">
        <f>SUM(H24:H27)</f>
        <v>160.68000000000004</v>
      </c>
    </row>
    <row r="30" spans="2:8">
      <c r="B30" s="3" t="s">
        <v>69</v>
      </c>
      <c r="C30" s="4">
        <v>0</v>
      </c>
      <c r="D30" s="4" t="s">
        <v>31</v>
      </c>
      <c r="E30" s="4" t="s">
        <v>32</v>
      </c>
      <c r="F30" s="4"/>
      <c r="G30" s="4" t="s">
        <v>31</v>
      </c>
      <c r="H30" s="5" t="s">
        <v>32</v>
      </c>
    </row>
    <row r="31" spans="2:8">
      <c r="B31" s="6">
        <v>1</v>
      </c>
      <c r="C31">
        <v>25.2</v>
      </c>
      <c r="D31">
        <v>80</v>
      </c>
      <c r="G31">
        <f>(C31-C30)*D31</f>
        <v>2016</v>
      </c>
      <c r="H31" s="7"/>
    </row>
    <row r="32" spans="2:8">
      <c r="B32" s="6">
        <v>2</v>
      </c>
      <c r="C32">
        <v>42.5</v>
      </c>
      <c r="D32">
        <v>54</v>
      </c>
      <c r="G32">
        <f>(C32-C31)*(D32+D31)/2</f>
        <v>1159.1000000000001</v>
      </c>
      <c r="H32" s="7"/>
    </row>
    <row r="33" spans="2:8">
      <c r="B33" s="6">
        <v>3</v>
      </c>
      <c r="C33">
        <v>67.400000000000006</v>
      </c>
      <c r="D33">
        <v>33</v>
      </c>
      <c r="G33">
        <f t="shared" ref="G33:G40" si="4">(C33-C32)*(D33+D32)/2</f>
        <v>1083.1500000000003</v>
      </c>
      <c r="H33" s="7"/>
    </row>
    <row r="34" spans="2:8">
      <c r="B34" s="6">
        <v>4</v>
      </c>
      <c r="C34">
        <v>83.3</v>
      </c>
      <c r="D34">
        <v>35</v>
      </c>
      <c r="G34">
        <f t="shared" si="4"/>
        <v>540.59999999999968</v>
      </c>
      <c r="H34" s="7"/>
    </row>
    <row r="35" spans="2:8">
      <c r="B35" s="6">
        <v>5</v>
      </c>
      <c r="C35">
        <v>96.7</v>
      </c>
      <c r="D35">
        <v>40</v>
      </c>
      <c r="G35">
        <f t="shared" si="4"/>
        <v>502.50000000000023</v>
      </c>
      <c r="H35" s="7"/>
    </row>
    <row r="36" spans="2:8">
      <c r="B36" s="6">
        <v>6</v>
      </c>
      <c r="C36">
        <v>124.4</v>
      </c>
      <c r="D36">
        <v>36</v>
      </c>
      <c r="E36">
        <v>0</v>
      </c>
      <c r="G36">
        <f t="shared" si="4"/>
        <v>1052.6000000000001</v>
      </c>
      <c r="H36" s="7"/>
    </row>
    <row r="37" spans="2:8">
      <c r="B37" s="6">
        <v>7</v>
      </c>
      <c r="C37">
        <v>160</v>
      </c>
      <c r="D37">
        <v>33</v>
      </c>
      <c r="E37">
        <v>3</v>
      </c>
      <c r="G37">
        <f t="shared" si="4"/>
        <v>1228.1999999999998</v>
      </c>
      <c r="H37" s="7">
        <f>(C37-C36)*(E36+E37)/2</f>
        <v>53.399999999999991</v>
      </c>
    </row>
    <row r="38" spans="2:8">
      <c r="B38" s="6"/>
      <c r="C38">
        <v>185</v>
      </c>
      <c r="D38">
        <v>33</v>
      </c>
      <c r="E38">
        <v>3</v>
      </c>
      <c r="G38">
        <f t="shared" si="4"/>
        <v>825</v>
      </c>
      <c r="H38" s="7">
        <f t="shared" ref="H38:H40" si="5">(C38-C37)*(E37+E38)/2</f>
        <v>75</v>
      </c>
    </row>
    <row r="39" spans="2:8">
      <c r="B39" s="6"/>
      <c r="C39">
        <v>190</v>
      </c>
      <c r="D39">
        <v>17.5</v>
      </c>
      <c r="E39">
        <v>2</v>
      </c>
      <c r="G39">
        <f t="shared" si="4"/>
        <v>126.25</v>
      </c>
      <c r="H39" s="7">
        <f t="shared" si="5"/>
        <v>12.5</v>
      </c>
    </row>
    <row r="40" spans="2:8">
      <c r="B40" s="6"/>
      <c r="C40">
        <v>212</v>
      </c>
      <c r="D40">
        <v>17.5</v>
      </c>
      <c r="E40">
        <v>2</v>
      </c>
      <c r="G40">
        <f t="shared" si="4"/>
        <v>385</v>
      </c>
      <c r="H40" s="7">
        <f t="shared" si="5"/>
        <v>44</v>
      </c>
    </row>
    <row r="41" spans="2:8">
      <c r="B41" s="6"/>
      <c r="H41" s="7"/>
    </row>
    <row r="42" spans="2:8">
      <c r="B42" s="6"/>
      <c r="G42">
        <f>SUM(G31:G41)</f>
        <v>8918.4000000000015</v>
      </c>
      <c r="H42" s="7">
        <f>SUM(H37:H41)</f>
        <v>184.89999999999998</v>
      </c>
    </row>
    <row r="43" spans="2:8">
      <c r="B43" s="6"/>
      <c r="H43" s="7"/>
    </row>
    <row r="44" spans="2:8">
      <c r="B44" s="6"/>
      <c r="G44">
        <v>11</v>
      </c>
      <c r="H44" s="7"/>
    </row>
    <row r="45" spans="2:8">
      <c r="B45" s="6"/>
      <c r="G45">
        <v>28</v>
      </c>
      <c r="H45" s="7"/>
    </row>
    <row r="46" spans="2:8">
      <c r="B46" s="6"/>
      <c r="G46">
        <v>50</v>
      </c>
      <c r="H46" s="7"/>
    </row>
    <row r="47" spans="2:8">
      <c r="B47" s="6"/>
      <c r="G47">
        <f>SUM(G42:G46)</f>
        <v>9007.4000000000015</v>
      </c>
      <c r="H47" s="7"/>
    </row>
    <row r="48" spans="2:8">
      <c r="B48" s="8"/>
      <c r="C48" s="9"/>
      <c r="D48" s="9"/>
      <c r="E48" s="9"/>
      <c r="F48" s="9"/>
      <c r="G48" s="9"/>
      <c r="H48" s="10"/>
    </row>
    <row r="51" spans="7:8">
      <c r="G51">
        <f>G14+G28+G47</f>
        <v>16766.660000000003</v>
      </c>
      <c r="H51">
        <f>H14+H28+H42</f>
        <v>612.65499999999997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2022-10-04T11:59:40Z</dcterms:modified>
</cp:coreProperties>
</file>